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filterPrivacy="1" codeName="ThisWorkbook"/>
  <bookViews>
    <workbookView xWindow="0" yWindow="0" windowWidth="20490" windowHeight="7425"/>
  </bookViews>
  <sheets>
    <sheet name="Performance Report" sheetId="3" r:id="rId1"/>
    <sheet name="Definitions" sheetId="2" r:id="rId2"/>
  </sheets>
  <definedNames>
    <definedName name="_xlnm.Print_Area" localSheetId="0">'Performance Report'!$B$2:$T$25</definedName>
  </definedNames>
  <calcPr calcId="171027" concurrentCalc="0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/>
  <c r="M11" i="3"/>
  <c r="P11" i="3"/>
  <c r="M12" i="3"/>
  <c r="P12" i="3"/>
  <c r="M14" i="3"/>
  <c r="P14" i="3"/>
  <c r="M15" i="3"/>
  <c r="P15" i="3"/>
  <c r="M16" i="3"/>
  <c r="P16" i="3"/>
  <c r="M19" i="3"/>
  <c r="P19" i="3"/>
  <c r="M20" i="3"/>
  <c r="P20" i="3"/>
  <c r="M21" i="3"/>
  <c r="P21" i="3"/>
  <c r="M23" i="3"/>
  <c r="P23" i="3"/>
  <c r="M24" i="3"/>
  <c r="P24" i="3"/>
  <c r="M25" i="3"/>
  <c r="P25" i="3"/>
  <c r="K10" i="3"/>
  <c r="L10" i="3"/>
  <c r="K11" i="3"/>
  <c r="L11" i="3"/>
  <c r="K12" i="3"/>
  <c r="L12" i="3"/>
  <c r="K14" i="3"/>
  <c r="L14" i="3"/>
  <c r="K15" i="3"/>
  <c r="L15" i="3"/>
  <c r="K16" i="3"/>
  <c r="L16" i="3"/>
  <c r="K19" i="3"/>
  <c r="L19" i="3"/>
  <c r="K20" i="3"/>
  <c r="L20" i="3"/>
  <c r="K21" i="3"/>
  <c r="L21" i="3"/>
  <c r="K23" i="3"/>
  <c r="L23" i="3"/>
  <c r="K24" i="3"/>
  <c r="L24" i="3"/>
  <c r="K25" i="3"/>
  <c r="L25" i="3"/>
  <c r="S25" i="3"/>
  <c r="S23" i="3"/>
  <c r="S20" i="3"/>
  <c r="S16" i="3"/>
  <c r="S14" i="3"/>
  <c r="S11" i="3"/>
  <c r="S24" i="3"/>
  <c r="S21" i="3"/>
  <c r="S19" i="3"/>
  <c r="S15" i="3"/>
  <c r="S12" i="3"/>
  <c r="S10" i="3"/>
  <c r="R25" i="3"/>
  <c r="Q25" i="3"/>
  <c r="O25" i="3"/>
  <c r="O23" i="3"/>
  <c r="R23" i="3"/>
  <c r="Q23" i="3"/>
  <c r="O20" i="3"/>
  <c r="R20" i="3"/>
  <c r="Q20" i="3"/>
  <c r="O16" i="3"/>
  <c r="R16" i="3"/>
  <c r="Q16" i="3"/>
  <c r="O14" i="3"/>
  <c r="R14" i="3"/>
  <c r="Q14" i="3"/>
  <c r="O11" i="3"/>
  <c r="R11" i="3"/>
  <c r="Q11" i="3"/>
  <c r="O24" i="3"/>
  <c r="R24" i="3"/>
  <c r="Q24" i="3"/>
  <c r="R21" i="3"/>
  <c r="Q21" i="3"/>
  <c r="O21" i="3"/>
  <c r="O19" i="3"/>
  <c r="R19" i="3"/>
  <c r="Q19" i="3"/>
  <c r="O15" i="3"/>
  <c r="R15" i="3"/>
  <c r="Q15" i="3"/>
  <c r="O12" i="3"/>
  <c r="R12" i="3"/>
  <c r="Q12" i="3"/>
  <c r="O10" i="3"/>
  <c r="R10" i="3"/>
  <c r="Q10" i="3"/>
  <c r="I10" i="3"/>
  <c r="J10" i="3"/>
  <c r="I11" i="3"/>
  <c r="J11" i="3"/>
  <c r="I12" i="3"/>
  <c r="J12" i="3"/>
  <c r="I14" i="3"/>
  <c r="J14" i="3"/>
  <c r="I15" i="3"/>
  <c r="J15" i="3"/>
  <c r="I16" i="3"/>
  <c r="J16" i="3"/>
  <c r="I19" i="3"/>
  <c r="J19" i="3"/>
  <c r="I20" i="3"/>
  <c r="J20" i="3"/>
  <c r="I21" i="3"/>
  <c r="J21" i="3"/>
  <c r="I23" i="3"/>
  <c r="J23" i="3"/>
  <c r="I24" i="3"/>
  <c r="J24" i="3"/>
  <c r="I25" i="3"/>
  <c r="J25" i="3"/>
  <c r="D9" i="3"/>
  <c r="G22" i="3"/>
  <c r="F22" i="3"/>
  <c r="E22" i="3"/>
  <c r="D22" i="3"/>
  <c r="G18" i="3"/>
  <c r="F18" i="3"/>
  <c r="E18" i="3"/>
  <c r="D18" i="3"/>
  <c r="G13" i="3"/>
  <c r="F13" i="3"/>
  <c r="E13" i="3"/>
  <c r="D13" i="3"/>
  <c r="G9" i="3"/>
  <c r="F9" i="3"/>
  <c r="E9" i="3"/>
  <c r="N9" i="3"/>
  <c r="M9" i="3"/>
  <c r="P9" i="3"/>
  <c r="O9" i="3"/>
  <c r="K9" i="3"/>
  <c r="L9" i="3"/>
  <c r="N13" i="3"/>
  <c r="M13" i="3"/>
  <c r="P13" i="3"/>
  <c r="K13" i="3"/>
  <c r="L13" i="3"/>
  <c r="N18" i="3"/>
  <c r="M18" i="3"/>
  <c r="P18" i="3"/>
  <c r="K18" i="3"/>
  <c r="L18" i="3"/>
  <c r="N22" i="3"/>
  <c r="M22" i="3"/>
  <c r="P22" i="3"/>
  <c r="K22" i="3"/>
  <c r="L22" i="3"/>
  <c r="G17" i="3"/>
  <c r="I13" i="3"/>
  <c r="J13" i="3"/>
  <c r="I18" i="3"/>
  <c r="J18" i="3"/>
  <c r="T21" i="3"/>
  <c r="T25" i="3"/>
  <c r="I9" i="3"/>
  <c r="J9" i="3"/>
  <c r="T20" i="3"/>
  <c r="T12" i="3"/>
  <c r="T19" i="3"/>
  <c r="T11" i="3"/>
  <c r="E8" i="3"/>
  <c r="I22" i="3"/>
  <c r="J22" i="3"/>
  <c r="E17" i="3"/>
  <c r="T10" i="3"/>
  <c r="T24" i="3"/>
  <c r="T16" i="3"/>
  <c r="T23" i="3"/>
  <c r="T15" i="3"/>
  <c r="T14" i="3"/>
  <c r="G8" i="3"/>
  <c r="D8" i="3"/>
  <c r="D17" i="3"/>
  <c r="F8" i="3"/>
  <c r="F17" i="3"/>
  <c r="S18" i="3"/>
  <c r="T18" i="3"/>
  <c r="S9" i="3"/>
  <c r="O18" i="3"/>
  <c r="R18" i="3"/>
  <c r="Q18" i="3"/>
  <c r="O22" i="3"/>
  <c r="R22" i="3"/>
  <c r="Q22" i="3"/>
  <c r="O13" i="3"/>
  <c r="R13" i="3"/>
  <c r="Q13" i="3"/>
  <c r="R9" i="3"/>
  <c r="Q9" i="3"/>
  <c r="S22" i="3"/>
  <c r="S13" i="3"/>
  <c r="N8" i="3"/>
  <c r="M8" i="3"/>
  <c r="S8" i="3"/>
  <c r="K8" i="3"/>
  <c r="L8" i="3"/>
  <c r="P8" i="3"/>
  <c r="O8" i="3"/>
  <c r="N17" i="3"/>
  <c r="M17" i="3"/>
  <c r="K17" i="3"/>
  <c r="L17" i="3"/>
  <c r="P17" i="3"/>
  <c r="O17" i="3"/>
  <c r="T9" i="3"/>
  <c r="T13" i="3"/>
  <c r="I17" i="3"/>
  <c r="J17" i="3"/>
  <c r="I8" i="3"/>
  <c r="J8" i="3"/>
  <c r="T22" i="3"/>
  <c r="R17" i="3"/>
  <c r="Q17" i="3"/>
  <c r="S17" i="3"/>
  <c r="R8" i="3"/>
  <c r="Q8" i="3"/>
  <c r="T17" i="3"/>
  <c r="T8" i="3"/>
</calcChain>
</file>

<file path=xl/sharedStrings.xml><?xml version="1.0" encoding="utf-8"?>
<sst xmlns="http://schemas.openxmlformats.org/spreadsheetml/2006/main" count="129" uniqueCount="109">
  <si>
    <t>S#</t>
  </si>
  <si>
    <t>Metric</t>
  </si>
  <si>
    <t>Abbrev.</t>
  </si>
  <si>
    <t>Description</t>
  </si>
  <si>
    <t>Formula/Value</t>
  </si>
  <si>
    <t>Budget at Completion</t>
  </si>
  <si>
    <t>BAC</t>
  </si>
  <si>
    <t>Baseline project cost</t>
  </si>
  <si>
    <t>Actual Cost</t>
  </si>
  <si>
    <t>AC</t>
  </si>
  <si>
    <t>Total costs incurred in completing work during a given period</t>
  </si>
  <si>
    <t>Earned Value</t>
  </si>
  <si>
    <t>EV</t>
  </si>
  <si>
    <t>Physical work completed during a given period</t>
  </si>
  <si>
    <t>Planned Value</t>
  </si>
  <si>
    <t>PV</t>
  </si>
  <si>
    <t>Physical work scheduled for completion during a given period</t>
  </si>
  <si>
    <t>Cost Variance</t>
  </si>
  <si>
    <t>CV</t>
  </si>
  <si>
    <t>Cost overrun during a given period</t>
  </si>
  <si>
    <t>EV-AC</t>
  </si>
  <si>
    <t>Cost Performance Index</t>
  </si>
  <si>
    <t>CPI</t>
  </si>
  <si>
    <t>Cost efficiency ratio</t>
  </si>
  <si>
    <t>EV/AC</t>
  </si>
  <si>
    <t>Schedule Variance</t>
  </si>
  <si>
    <t>SV</t>
  </si>
  <si>
    <t>Schedule slipped during a given period</t>
  </si>
  <si>
    <t>EV-PV</t>
  </si>
  <si>
    <t>Schedule Performance Index</t>
  </si>
  <si>
    <t>SPI</t>
  </si>
  <si>
    <t>Schedule efficiency ratio</t>
  </si>
  <si>
    <t>EV/PV</t>
  </si>
  <si>
    <t>Estimate to Completion</t>
  </si>
  <si>
    <t>ETC</t>
  </si>
  <si>
    <t>Expected additional cost needed</t>
  </si>
  <si>
    <t>EAC-AC</t>
  </si>
  <si>
    <t>Estimate at Completion</t>
  </si>
  <si>
    <t>EAC</t>
  </si>
  <si>
    <t>Expected total cost</t>
  </si>
  <si>
    <t>BAC/CPI</t>
  </si>
  <si>
    <t>Variance at Completion</t>
  </si>
  <si>
    <t>VAC</t>
  </si>
  <si>
    <t>Estimated cost overrun at end of project</t>
  </si>
  <si>
    <t>BAC-EAC</t>
  </si>
  <si>
    <t>Status</t>
  </si>
  <si>
    <t>n/a</t>
  </si>
  <si>
    <t>Average of CPI and SPI</t>
  </si>
  <si>
    <t>(CPI+SPI)/2</t>
  </si>
  <si>
    <t>Budget</t>
  </si>
  <si>
    <t>Earned</t>
  </si>
  <si>
    <t>Actual</t>
  </si>
  <si>
    <t>Cost</t>
  </si>
  <si>
    <t>Schedule</t>
  </si>
  <si>
    <t>Performance Index</t>
  </si>
  <si>
    <t>Forecast</t>
  </si>
  <si>
    <t>Item Description</t>
  </si>
  <si>
    <t>PV ($)</t>
  </si>
  <si>
    <t>EV ($)</t>
  </si>
  <si>
    <t>AC ($)</t>
  </si>
  <si>
    <t>CV ($)</t>
  </si>
  <si>
    <t>CV (%)</t>
  </si>
  <si>
    <t>SV ($)</t>
  </si>
  <si>
    <t>SV (%)</t>
  </si>
  <si>
    <t>VAC (%)</t>
  </si>
  <si>
    <t>VAC ($)</t>
  </si>
  <si>
    <t>Average Index</t>
  </si>
  <si>
    <t>A</t>
  </si>
  <si>
    <t>A.1</t>
  </si>
  <si>
    <t>A.1.1</t>
  </si>
  <si>
    <t>A.1.2</t>
  </si>
  <si>
    <t>A.2</t>
  </si>
  <si>
    <t>A.2.1</t>
  </si>
  <si>
    <t>A.2.2</t>
  </si>
  <si>
    <t>B</t>
  </si>
  <si>
    <t>B.1</t>
  </si>
  <si>
    <t>B.1.1</t>
  </si>
  <si>
    <t>B.1.2</t>
  </si>
  <si>
    <t>B.2</t>
  </si>
  <si>
    <t>B.2.1</t>
  </si>
  <si>
    <t>B.2.2</t>
  </si>
  <si>
    <t>On track</t>
  </si>
  <si>
    <t>Slightly behind schedule/budget</t>
  </si>
  <si>
    <t>Needs immediate attention</t>
  </si>
  <si>
    <t>Needs to be killed or restored</t>
  </si>
  <si>
    <t>GREEN</t>
  </si>
  <si>
    <t>RED</t>
  </si>
  <si>
    <t>BLACK</t>
  </si>
  <si>
    <t>Overall BAC ($)</t>
  </si>
  <si>
    <t>Lower Value Limit</t>
  </si>
  <si>
    <t>PEA ($)</t>
  </si>
  <si>
    <t>Planned, Earned, Actual</t>
  </si>
  <si>
    <t>PEA</t>
  </si>
  <si>
    <t>PROJECT PERFORMANCE</t>
  </si>
  <si>
    <t>REPORT</t>
  </si>
  <si>
    <t>Program A</t>
  </si>
  <si>
    <t>Project 1</t>
  </si>
  <si>
    <t>Deliverable 1</t>
  </si>
  <si>
    <t>Deliverable 2</t>
  </si>
  <si>
    <t>Project 2</t>
  </si>
  <si>
    <t>Program B</t>
  </si>
  <si>
    <t>METRIC DEFINITIONS</t>
  </si>
  <si>
    <t>ORANGE</t>
  </si>
  <si>
    <t>Deliverable 3</t>
  </si>
  <si>
    <t>Planned, Earned &amp; Actual along with Sparkline</t>
  </si>
  <si>
    <t>B.2.3</t>
  </si>
  <si>
    <t>A.1.3</t>
  </si>
  <si>
    <t>A.2.3</t>
  </si>
  <si>
    <t>B.1.3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</si>
</sst>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_);\(0\)"/>
  </numFmts>
  <fonts count="17" x14ac:knownFonts="1">
    <font>
      <sz val="10"/>
      <color theme="1" tint="0.24994659260841701"/>
      <name val="Calibri"/>
      <family val="2"/>
      <scheme val="minor"/>
    </font>
    <font>
      <b/>
      <sz val="10"/>
      <name val="Arial"/>
      <family val="2"/>
    </font>
    <font>
      <sz val="18"/>
      <color theme="1"/>
      <name val="Cambria"/>
      <family val="1"/>
      <scheme val="major"/>
    </font>
    <font>
      <sz val="24"/>
      <name val="Cambria"/>
      <family val="1"/>
      <scheme val="major"/>
    </font>
    <font>
      <sz val="28"/>
      <color theme="4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"/>
      <color theme="1" tint="0.24994659260841701"/>
      <name val="Calibri"/>
      <family val="2"/>
      <scheme val="minor"/>
    </font>
    <font>
      <sz val="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Protection="0"/>
    <xf numFmtId="0" fontId="4" fillId="0" borderId="0" applyNumberFormat="0" applyFill="0" applyBorder="0" applyProtection="0">
      <alignment vertical="top"/>
    </xf>
    <xf numFmtId="0" fontId="13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164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5" borderId="8" xfId="0" applyFont="1" applyFill="1" applyBorder="1">
      <alignment vertical="center"/>
    </xf>
    <xf numFmtId="0" fontId="10" fillId="6" borderId="8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2" fillId="0" borderId="0" xfId="1" applyFill="1"/>
    <xf numFmtId="0" fontId="4" fillId="0" borderId="0" xfId="2" applyFill="1" applyBorder="1">
      <alignment vertical="top"/>
    </xf>
    <xf numFmtId="0" fontId="12" fillId="0" borderId="0" xfId="1"/>
    <xf numFmtId="0" fontId="4" fillId="0" borderId="0" xfId="2">
      <alignment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4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35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"/>
        <color theme="1" tint="0.24994659260841701"/>
        <name val="Calibri"/>
        <scheme val="minor"/>
      </font>
    </dxf>
    <dxf>
      <alignment horizontal="center" vertical="center" textRotation="0" wrapText="0" indent="0" justifyLastLine="0" shrinkToFit="0" readingOrder="0"/>
    </dxf>
    <dxf>
      <numFmt numFmtId="165" formatCode="0_);\(0\)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5" formatCode="0_);\(0\)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5" formatCode="0_);\(0\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color theme="6"/>
      </font>
    </dxf>
    <dxf>
      <font>
        <b val="0"/>
        <i val="0"/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7"/>
      </font>
      <fill>
        <patternFill>
          <bgColor theme="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6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5"/>
      </font>
      <fill>
        <patternFill>
          <bgColor theme="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1" tint="0.24994659260841701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>
      <tableStyleElement type="wholeTable" dxfId="34"/>
      <tableStyleElement type="headerRow" dxfId="33"/>
      <tableStyleElement type="first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fini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formance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247651</xdr:colOff>
      <xdr:row>2</xdr:row>
      <xdr:rowOff>85724</xdr:rowOff>
    </xdr:from>
    <xdr:to>
      <xdr:col>19</xdr:col>
      <xdr:colOff>419102</xdr:colOff>
      <xdr:row>2</xdr:row>
      <xdr:rowOff>361949</xdr:rowOff>
    </xdr:to>
    <xdr:sp macro="" textlink="">
      <xdr:nvSpPr>
        <xdr:cNvPr id="2" name="Rounded Rectangle 1" descr="Click to view Project Peroformance definitions. " title="Definitions">
          <a:hlinkClick xmlns:r="http://schemas.openxmlformats.org/officeDocument/2006/relationships" r:id="rId1" tooltip="Click to view Project Performance definition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82326" y="571499"/>
          <a:ext cx="962026" cy="276225"/>
        </a:xfrm>
        <a:prstGeom prst="roundRect">
          <a:avLst>
            <a:gd name="adj" fmla="val 7292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DEFINITIONS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2028826</xdr:colOff>
      <xdr:row>2</xdr:row>
      <xdr:rowOff>104775</xdr:rowOff>
    </xdr:from>
    <xdr:to>
      <xdr:col>10</xdr:col>
      <xdr:colOff>0</xdr:colOff>
      <xdr:row>2</xdr:row>
      <xdr:rowOff>400050</xdr:rowOff>
    </xdr:to>
    <xdr:sp macro="" textlink="">
      <xdr:nvSpPr>
        <xdr:cNvPr id="2" name="Rounded Rectangle 1" descr="Click to view Performance Report" title="Report">
          <a:hlinkClick xmlns:r="http://schemas.openxmlformats.org/officeDocument/2006/relationships" r:id="rId1" tooltip="Click to view Performance Repor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44151" y="590550"/>
          <a:ext cx="1000124" cy="295275"/>
        </a:xfrm>
        <a:prstGeom prst="roundRect">
          <a:avLst>
            <a:gd name="adj" fmla="val 6989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tblPerformance" displayName="tblPerformance" ref="B7:T25" totalsRowShown="0">
  <autoFilter ref="B7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S#" dataDxfId="22"/>
    <tableColumn id="2" name="Item Description" dataDxfId="21"/>
    <tableColumn id="3" name="Overall BAC ($)" dataDxfId="20"/>
    <tableColumn id="4" name="PV ($)" dataDxfId="19"/>
    <tableColumn id="5" name="EV ($)" dataDxfId="18"/>
    <tableColumn id="6" name="AC ($)" dataDxfId="17"/>
    <tableColumn id="19" name="PEA ($)"/>
    <tableColumn id="7" name="CV ($)" dataDxfId="16">
      <calculatedColumnFormula>tblPerformance[[#This Row],[EV ($)]]-tblPerformance[[#This Row],[AC ($)]]</calculatedColumnFormula>
    </tableColumn>
    <tableColumn id="8" name="CV (%)" dataDxfId="15">
      <calculatedColumnFormula>IFERROR(tblPerformance[[#This Row],[CV ($)]]/tblPerformance[[#This Row],[PV ($)]],0)</calculatedColumnFormula>
    </tableColumn>
    <tableColumn id="9" name="SV ($)" dataDxfId="14">
      <calculatedColumnFormula>IFERROR(tblPerformance[[#This Row],[EV ($)]]-tblPerformance[[#This Row],[PV ($)]],0)</calculatedColumnFormula>
    </tableColumn>
    <tableColumn id="10" name="SV (%)" dataDxfId="13">
      <calculatedColumnFormula>IFERROR(tblPerformance[[#This Row],[SV ($)]]/tblPerformance[[#This Row],[PV ($)]],0)</calculatedColumnFormula>
    </tableColumn>
    <tableColumn id="11" name="CPI" dataDxfId="12">
      <calculatedColumnFormula>IFERROR(tblPerformance[[#This Row],[EV ($)]]/tblPerformance[[#This Row],[AC ($)]],0)</calculatedColumnFormula>
    </tableColumn>
    <tableColumn id="12" name="SPI" dataDxfId="11">
      <calculatedColumnFormula>IFERROR(tblPerformance[[#This Row],[EV ($)]]/tblPerformance[[#This Row],[PV ($)]],0)</calculatedColumnFormula>
    </tableColumn>
    <tableColumn id="13" name="ETC" dataDxfId="10">
      <calculatedColumnFormula>IFERROR(tblPerformance[[#This Row],[EAC]]-tblPerformance[[#This Row],[AC ($)]],0)</calculatedColumnFormula>
    </tableColumn>
    <tableColumn id="14" name="EAC" dataDxfId="9">
      <calculatedColumnFormula>IFERROR(tblPerformance[[#This Row],[Overall BAC ($)]]/tblPerformance[[#This Row],[CPI]],0)</calculatedColumnFormula>
    </tableColumn>
    <tableColumn id="15" name="VAC (%)" dataDxfId="8">
      <calculatedColumnFormula>IFERROR(tblPerformance[[#This Row],[VAC ($)]]/tblPerformance[[#This Row],[Overall BAC ($)]],0)</calculatedColumnFormula>
    </tableColumn>
    <tableColumn id="16" name="VAC ($)" dataDxfId="7">
      <calculatedColumnFormula>IFERROR(tblPerformance[[#This Row],[Overall BAC ($)]]-tblPerformance[[#This Row],[EAC]],0)</calculatedColumnFormula>
    </tableColumn>
    <tableColumn id="17" name="Average Index" dataDxfId="6">
      <calculatedColumnFormula>IFERROR((tblPerformance[[#This Row],[SPI]]+tblPerformance[[#This Row],[CPI]])/2,0)</calculatedColumnFormula>
    </tableColumn>
    <tableColumn id="18" name="Status" dataDxfId="5">
      <calculatedColumnFormula>LOOKUP(tblPerformance[[#This Row],[Average Index]],tblStatus[Lower Value Limit],tblStatus[Status])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="Table" altTextSummary="Project Performance Report Table.  Add project items, set budget, earned and actual on deliverables while the Program and Project overalls calculate for you."/>
    </ext>
  </extLst>
</table>
</file>

<file path=xl/tables/table2.xml><?xml version="1.0" encoding="utf-8"?>
<table xmlns="http://schemas.openxmlformats.org/spreadsheetml/2006/main" id="1" name="tblDefinitions" displayName="tblDefinitions" ref="B5:F18" totalsRowShown="0">
  <tableColumns count="5">
    <tableColumn id="1" name="S#"/>
    <tableColumn id="2" name="Metric"/>
    <tableColumn id="3" name="Abbrev."/>
    <tableColumn id="4" name="Description" dataDxfId="4"/>
    <tableColumn id="5" name="Formula/Value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="Table" altTextSummary="Definitions Table, where you can set abbreviations, metrics, and add a description."/>
    </ext>
  </extLst>
</table>
</file>

<file path=xl/tables/table3.xml><?xml version="1.0" encoding="utf-8"?>
<table xmlns="http://schemas.openxmlformats.org/spreadsheetml/2006/main" id="2" name="tblStatus" displayName="tblStatus" ref="H5:J9" totalsRowShown="0" headerRowDxfId="3">
  <sortState ref="H6:J9">
    <sortCondition ref="J5:J9"/>
  </sortState>
  <tableColumns count="3">
    <tableColumn id="1" name="Status" dataDxfId="2"/>
    <tableColumn id="4" name="Description" dataDxfId="1"/>
    <tableColumn id="2" name="Lower Value Limit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="Table" altTextSummary="Status Table which shows the format for the Status column on the Report worksheet.  Change the Lower Value Limit as desired, leave in ascending format.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T25"/>
  <sheetViews>
    <sheetView showGridLines="0" tabSelected="1" zoomScaleNormal="100" workbookViewId="0"/>
  </sheetViews>
  <sheetFormatPr defaultRowHeight="18" customHeight="1" x14ac:dyDescent="0.2"/>
  <cols>
    <col min="1" max="1" width="1.7109375" style="1" customWidth="1"/>
    <col min="2" max="2" width="9.140625" style="1" customWidth="1"/>
    <col min="3" max="3" width="20.42578125" style="1" customWidth="1"/>
    <col min="4" max="4" width="7.5703125" style="1" customWidth="1"/>
    <col min="5" max="5" width="6.28515625" style="1" customWidth="1"/>
    <col min="6" max="6" width="7.42578125" style="1" customWidth="1"/>
    <col min="7" max="7" width="6.7109375" style="1" customWidth="1"/>
    <col min="8" max="8" width="7.42578125" style="1" customWidth="1"/>
    <col min="9" max="12" width="9.28515625" style="6" customWidth="1"/>
    <col min="13" max="13" width="10.7109375" style="7" customWidth="1"/>
    <col min="14" max="14" width="9.28515625" style="7" customWidth="1"/>
    <col min="15" max="18" width="9.28515625" style="6" customWidth="1"/>
    <col min="19" max="19" width="11.85546875" style="7" customWidth="1"/>
    <col min="20" max="20" width="6.42578125" style="1" bestFit="1" customWidth="1"/>
    <col min="21" max="21" width="1.28515625" style="1" customWidth="1"/>
    <col min="22" max="16384" width="9.140625" style="1"/>
  </cols>
  <sheetData>
    <row r="1" spans="2:20" ht="12.75" x14ac:dyDescent="0.2"/>
    <row r="2" spans="2:20" ht="25.5" x14ac:dyDescent="0.35">
      <c r="B2" s="29" t="s">
        <v>93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34.5" x14ac:dyDescent="0.2">
      <c r="B3" s="30" t="s">
        <v>94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12.75" x14ac:dyDescent="0.2"/>
    <row r="5" spans="2:20" ht="12.75" x14ac:dyDescent="0.2">
      <c r="B5" s="28"/>
      <c r="C5" s="28"/>
      <c r="D5" s="12" t="s">
        <v>49</v>
      </c>
      <c r="E5" s="12"/>
      <c r="F5" s="11" t="s">
        <v>50</v>
      </c>
      <c r="G5" s="11" t="s">
        <v>51</v>
      </c>
      <c r="H5" s="11"/>
      <c r="I5" s="12" t="s">
        <v>52</v>
      </c>
      <c r="J5" s="12"/>
      <c r="K5" s="12" t="s">
        <v>53</v>
      </c>
      <c r="L5" s="12"/>
      <c r="M5" s="12" t="s">
        <v>54</v>
      </c>
      <c r="N5" s="12"/>
      <c r="O5" s="12" t="s">
        <v>55</v>
      </c>
      <c r="P5" s="12"/>
      <c r="Q5" s="12"/>
      <c r="R5" s="12"/>
      <c r="S5" s="13"/>
      <c r="T5" s="14"/>
    </row>
    <row r="6" spans="2:20" ht="6" customHeight="1" x14ac:dyDescent="0.2">
      <c r="B6" s="15"/>
      <c r="C6" s="15"/>
      <c r="D6" s="16"/>
      <c r="E6" s="17"/>
      <c r="F6" s="18"/>
      <c r="G6" s="18"/>
      <c r="H6" s="11"/>
      <c r="I6" s="16"/>
      <c r="J6" s="17"/>
      <c r="K6" s="16"/>
      <c r="L6" s="17"/>
      <c r="M6" s="16"/>
      <c r="N6" s="17"/>
      <c r="O6" s="16"/>
      <c r="P6" s="19"/>
      <c r="Q6" s="19"/>
      <c r="R6" s="17"/>
      <c r="S6" s="20"/>
      <c r="T6" s="20"/>
    </row>
    <row r="7" spans="2:20" s="4" customFormat="1" ht="30" customHeight="1" x14ac:dyDescent="0.2">
      <c r="B7" s="21" t="s">
        <v>0</v>
      </c>
      <c r="C7" s="33" t="s">
        <v>56</v>
      </c>
      <c r="D7" s="26" t="s">
        <v>88</v>
      </c>
      <c r="E7" s="21" t="s">
        <v>57</v>
      </c>
      <c r="F7" s="21" t="s">
        <v>58</v>
      </c>
      <c r="G7" s="21" t="s">
        <v>59</v>
      </c>
      <c r="H7" s="21" t="s">
        <v>90</v>
      </c>
      <c r="I7" s="21" t="s">
        <v>60</v>
      </c>
      <c r="J7" s="21" t="s">
        <v>61</v>
      </c>
      <c r="K7" s="21" t="s">
        <v>62</v>
      </c>
      <c r="L7" s="21" t="s">
        <v>63</v>
      </c>
      <c r="M7" s="21" t="s">
        <v>22</v>
      </c>
      <c r="N7" s="21" t="s">
        <v>30</v>
      </c>
      <c r="O7" s="21" t="s">
        <v>34</v>
      </c>
      <c r="P7" s="21" t="s">
        <v>38</v>
      </c>
      <c r="Q7" s="21" t="s">
        <v>64</v>
      </c>
      <c r="R7" s="21" t="s">
        <v>65</v>
      </c>
      <c r="S7" s="21" t="s">
        <v>66</v>
      </c>
      <c r="T7" s="21" t="s">
        <v>45</v>
      </c>
    </row>
    <row r="8" spans="2:20" s="5" customFormat="1" ht="18" customHeight="1" x14ac:dyDescent="0.2">
      <c r="B8" s="43" t="s">
        <v>67</v>
      </c>
      <c r="C8" s="44" t="s">
        <v>95</v>
      </c>
      <c r="D8" s="45">
        <f>SUM(D9,D13)</f>
        <v>489</v>
      </c>
      <c r="E8" s="45">
        <f>SUM(E9,E13)</f>
        <v>254</v>
      </c>
      <c r="F8" s="45">
        <f>SUM(F9,F13)</f>
        <v>225</v>
      </c>
      <c r="G8" s="45">
        <f>SUM(G9,G13)</f>
        <v>266</v>
      </c>
      <c r="H8" s="45"/>
      <c r="I8" s="46">
        <f>tblPerformance[[#This Row],[EV ($)]]-tblPerformance[[#This Row],[AC ($)]]</f>
        <v>-41</v>
      </c>
      <c r="J8" s="47">
        <f>IFERROR(tblPerformance[[#This Row],[CV ($)]]/tblPerformance[[#This Row],[PV ($)]],0)</f>
        <v>-0.16141732283464566</v>
      </c>
      <c r="K8" s="46">
        <f>IFERROR(tblPerformance[[#This Row],[EV ($)]]-tblPerformance[[#This Row],[PV ($)]],0)</f>
        <v>-29</v>
      </c>
      <c r="L8" s="47">
        <f>IFERROR(tblPerformance[[#This Row],[SV ($)]]/tblPerformance[[#This Row],[PV ($)]],0)</f>
        <v>-0.1141732283464567</v>
      </c>
      <c r="M8" s="48">
        <f>IFERROR(tblPerformance[[#This Row],[EV ($)]]/tblPerformance[[#This Row],[AC ($)]],0)</f>
        <v>0.84586466165413532</v>
      </c>
      <c r="N8" s="48">
        <f>IFERROR(tblPerformance[[#This Row],[EV ($)]]/tblPerformance[[#This Row],[PV ($)]],0)</f>
        <v>0.88582677165354329</v>
      </c>
      <c r="O8" s="49">
        <f>IFERROR(tblPerformance[[#This Row],[EAC]]-tblPerformance[[#This Row],[AC ($)]],0)</f>
        <v>312.10666666666668</v>
      </c>
      <c r="P8" s="49">
        <f>IFERROR(tblPerformance[[#This Row],[Overall BAC ($)]]/tblPerformance[[#This Row],[CPI]],0)</f>
        <v>578.10666666666668</v>
      </c>
      <c r="Q8" s="47">
        <f>IFERROR(tblPerformance[[#This Row],[VAC ($)]]/tblPerformance[[#This Row],[Overall BAC ($)]],0)</f>
        <v>-0.18222222222222226</v>
      </c>
      <c r="R8" s="46">
        <f>IFERROR(tblPerformance[[#This Row],[Overall BAC ($)]]-tblPerformance[[#This Row],[EAC]],0)</f>
        <v>-89.106666666666683</v>
      </c>
      <c r="S8" s="48">
        <f>IFERROR((tblPerformance[[#This Row],[SPI]]+tblPerformance[[#This Row],[CPI]])/2,0)</f>
        <v>0.86584571665383936</v>
      </c>
      <c r="T8" s="50" t="str">
        <f>LOOKUP(tblPerformance[[#This Row],[Average Index]],tblStatus[Lower Value Limit],tblStatus[Status])</f>
        <v>ORANGE</v>
      </c>
    </row>
    <row r="9" spans="2:20" s="5" customFormat="1" ht="18" customHeight="1" x14ac:dyDescent="0.2">
      <c r="B9" s="37" t="s">
        <v>68</v>
      </c>
      <c r="C9" s="39" t="s">
        <v>96</v>
      </c>
      <c r="D9" s="21">
        <f>SUM(D10:D12)</f>
        <v>186</v>
      </c>
      <c r="E9" s="21">
        <f>SUM(E10:E12)</f>
        <v>93</v>
      </c>
      <c r="F9" s="21">
        <f>SUM(F10:F12)</f>
        <v>90</v>
      </c>
      <c r="G9" s="21">
        <f>SUM(G10:G12)</f>
        <v>100</v>
      </c>
      <c r="H9" s="21"/>
      <c r="I9" s="42">
        <f>tblPerformance[[#This Row],[EV ($)]]-tblPerformance[[#This Row],[AC ($)]]</f>
        <v>-10</v>
      </c>
      <c r="J9" s="41">
        <f>IFERROR(tblPerformance[[#This Row],[CV ($)]]/tblPerformance[[#This Row],[PV ($)]],0)</f>
        <v>-0.10752688172043011</v>
      </c>
      <c r="K9" s="42">
        <f>IFERROR(tblPerformance[[#This Row],[EV ($)]]-tblPerformance[[#This Row],[PV ($)]],0)</f>
        <v>-3</v>
      </c>
      <c r="L9" s="41">
        <f>IFERROR(tblPerformance[[#This Row],[SV ($)]]/tblPerformance[[#This Row],[PV ($)]],0)</f>
        <v>-3.2258064516129031E-2</v>
      </c>
      <c r="M9" s="36">
        <f>IFERROR(tblPerformance[[#This Row],[EV ($)]]/tblPerformance[[#This Row],[AC ($)]],0)</f>
        <v>0.9</v>
      </c>
      <c r="N9" s="36">
        <f>IFERROR(tblPerformance[[#This Row],[EV ($)]]/tblPerformance[[#This Row],[PV ($)]],0)</f>
        <v>0.967741935483871</v>
      </c>
      <c r="O9" s="38">
        <f>IFERROR(tblPerformance[[#This Row],[EAC]]-tblPerformance[[#This Row],[AC ($)]],0)</f>
        <v>106.66666666666666</v>
      </c>
      <c r="P9" s="38">
        <f>IFERROR(tblPerformance[[#This Row],[Overall BAC ($)]]/tblPerformance[[#This Row],[CPI]],0)</f>
        <v>206.66666666666666</v>
      </c>
      <c r="Q9" s="41">
        <f>IFERROR(tblPerformance[[#This Row],[VAC ($)]]/tblPerformance[[#This Row],[Overall BAC ($)]],0)</f>
        <v>-0.11111111111111106</v>
      </c>
      <c r="R9" s="42">
        <f>IFERROR(tblPerformance[[#This Row],[Overall BAC ($)]]-tblPerformance[[#This Row],[EAC]],0)</f>
        <v>-20.666666666666657</v>
      </c>
      <c r="S9" s="36">
        <f>IFERROR((tblPerformance[[#This Row],[SPI]]+tblPerformance[[#This Row],[CPI]])/2,0)</f>
        <v>0.93387096774193545</v>
      </c>
      <c r="T9" s="51" t="str">
        <f>LOOKUP(tblPerformance[[#This Row],[Average Index]],tblStatus[Lower Value Limit],tblStatus[Status])</f>
        <v>ORANGE</v>
      </c>
    </row>
    <row r="10" spans="2:20" ht="18" customHeight="1" x14ac:dyDescent="0.2">
      <c r="B10" s="37" t="s">
        <v>69</v>
      </c>
      <c r="C10" s="40" t="s">
        <v>97</v>
      </c>
      <c r="D10" s="21">
        <v>100</v>
      </c>
      <c r="E10" s="21">
        <v>55</v>
      </c>
      <c r="F10" s="21">
        <v>50</v>
      </c>
      <c r="G10" s="21">
        <v>60</v>
      </c>
      <c r="H10" s="21"/>
      <c r="I10" s="42">
        <f>tblPerformance[[#This Row],[EV ($)]]-tblPerformance[[#This Row],[AC ($)]]</f>
        <v>-10</v>
      </c>
      <c r="J10" s="41">
        <f>IFERROR(tblPerformance[[#This Row],[CV ($)]]/tblPerformance[[#This Row],[PV ($)]],0)</f>
        <v>-0.18181818181818182</v>
      </c>
      <c r="K10" s="42">
        <f>IFERROR(tblPerformance[[#This Row],[EV ($)]]-tblPerformance[[#This Row],[PV ($)]],0)</f>
        <v>-5</v>
      </c>
      <c r="L10" s="41">
        <f>IFERROR(tblPerformance[[#This Row],[SV ($)]]/tblPerformance[[#This Row],[PV ($)]],0)</f>
        <v>-9.0909090909090912E-2</v>
      </c>
      <c r="M10" s="36">
        <f>IFERROR(tblPerformance[[#This Row],[EV ($)]]/tblPerformance[[#This Row],[AC ($)]],0)</f>
        <v>0.83333333333333337</v>
      </c>
      <c r="N10" s="36">
        <f>IFERROR(tblPerformance[[#This Row],[EV ($)]]/tblPerformance[[#This Row],[PV ($)]],0)</f>
        <v>0.90909090909090906</v>
      </c>
      <c r="O10" s="38">
        <f>IFERROR(tblPerformance[[#This Row],[EAC]]-tblPerformance[[#This Row],[AC ($)]],0)</f>
        <v>60</v>
      </c>
      <c r="P10" s="38">
        <f>IFERROR(tblPerformance[[#This Row],[Overall BAC ($)]]/tblPerformance[[#This Row],[CPI]],0)</f>
        <v>120</v>
      </c>
      <c r="Q10" s="41">
        <f>IFERROR(tblPerformance[[#This Row],[VAC ($)]]/tblPerformance[[#This Row],[Overall BAC ($)]],0)</f>
        <v>-0.2</v>
      </c>
      <c r="R10" s="42">
        <f>IFERROR(tblPerformance[[#This Row],[Overall BAC ($)]]-tblPerformance[[#This Row],[EAC]],0)</f>
        <v>-20</v>
      </c>
      <c r="S10" s="36">
        <f>IFERROR((tblPerformance[[#This Row],[SPI]]+tblPerformance[[#This Row],[CPI]])/2,0)</f>
        <v>0.87121212121212122</v>
      </c>
      <c r="T10" s="51" t="str">
        <f>LOOKUP(tblPerformance[[#This Row],[Average Index]],tblStatus[Lower Value Limit],tblStatus[Status])</f>
        <v>ORANGE</v>
      </c>
    </row>
    <row r="11" spans="2:20" ht="18" customHeight="1" x14ac:dyDescent="0.2">
      <c r="B11" s="37" t="s">
        <v>70</v>
      </c>
      <c r="C11" s="40" t="s">
        <v>98</v>
      </c>
      <c r="D11" s="21">
        <v>28</v>
      </c>
      <c r="E11" s="21">
        <v>13</v>
      </c>
      <c r="F11" s="21">
        <v>14</v>
      </c>
      <c r="G11" s="21">
        <v>18</v>
      </c>
      <c r="H11" s="21"/>
      <c r="I11" s="42">
        <f>tblPerformance[[#This Row],[EV ($)]]-tblPerformance[[#This Row],[AC ($)]]</f>
        <v>-4</v>
      </c>
      <c r="J11" s="41">
        <f>IFERROR(tblPerformance[[#This Row],[CV ($)]]/tblPerformance[[#This Row],[PV ($)]],0)</f>
        <v>-0.30769230769230771</v>
      </c>
      <c r="K11" s="42">
        <f>IFERROR(tblPerformance[[#This Row],[EV ($)]]-tblPerformance[[#This Row],[PV ($)]],0)</f>
        <v>1</v>
      </c>
      <c r="L11" s="41">
        <f>IFERROR(tblPerformance[[#This Row],[SV ($)]]/tblPerformance[[#This Row],[PV ($)]],0)</f>
        <v>7.6923076923076927E-2</v>
      </c>
      <c r="M11" s="36">
        <f>IFERROR(tblPerformance[[#This Row],[EV ($)]]/tblPerformance[[#This Row],[AC ($)]],0)</f>
        <v>0.77777777777777779</v>
      </c>
      <c r="N11" s="36">
        <f>IFERROR(tblPerformance[[#This Row],[EV ($)]]/tblPerformance[[#This Row],[PV ($)]],0)</f>
        <v>1.0769230769230769</v>
      </c>
      <c r="O11" s="38">
        <f>IFERROR(tblPerformance[[#This Row],[EAC]]-tblPerformance[[#This Row],[AC ($)]],0)</f>
        <v>18</v>
      </c>
      <c r="P11" s="38">
        <f>IFERROR(tblPerformance[[#This Row],[Overall BAC ($)]]/tblPerformance[[#This Row],[CPI]],0)</f>
        <v>36</v>
      </c>
      <c r="Q11" s="41">
        <f>IFERROR(tblPerformance[[#This Row],[VAC ($)]]/tblPerformance[[#This Row],[Overall BAC ($)]],0)</f>
        <v>-0.2857142857142857</v>
      </c>
      <c r="R11" s="42">
        <f>IFERROR(tblPerformance[[#This Row],[Overall BAC ($)]]-tblPerformance[[#This Row],[EAC]],0)</f>
        <v>-8</v>
      </c>
      <c r="S11" s="36">
        <f>IFERROR((tblPerformance[[#This Row],[SPI]]+tblPerformance[[#This Row],[CPI]])/2,0)</f>
        <v>0.92735042735042739</v>
      </c>
      <c r="T11" s="51" t="str">
        <f>LOOKUP(tblPerformance[[#This Row],[Average Index]],tblStatus[Lower Value Limit],tblStatus[Status])</f>
        <v>ORANGE</v>
      </c>
    </row>
    <row r="12" spans="2:20" ht="18" customHeight="1" x14ac:dyDescent="0.2">
      <c r="B12" s="37" t="s">
        <v>106</v>
      </c>
      <c r="C12" s="40" t="s">
        <v>103</v>
      </c>
      <c r="D12" s="21">
        <v>58</v>
      </c>
      <c r="E12" s="21">
        <v>25</v>
      </c>
      <c r="F12" s="21">
        <v>26</v>
      </c>
      <c r="G12" s="21">
        <v>22</v>
      </c>
      <c r="H12" s="21"/>
      <c r="I12" s="42">
        <f>tblPerformance[[#This Row],[EV ($)]]-tblPerformance[[#This Row],[AC ($)]]</f>
        <v>4</v>
      </c>
      <c r="J12" s="41">
        <f>IFERROR(tblPerformance[[#This Row],[CV ($)]]/tblPerformance[[#This Row],[PV ($)]],0)</f>
        <v>0.16</v>
      </c>
      <c r="K12" s="42">
        <f>IFERROR(tblPerformance[[#This Row],[EV ($)]]-tblPerformance[[#This Row],[PV ($)]],0)</f>
        <v>1</v>
      </c>
      <c r="L12" s="41">
        <f>IFERROR(tblPerformance[[#This Row],[SV ($)]]/tblPerformance[[#This Row],[PV ($)]],0)</f>
        <v>0.04</v>
      </c>
      <c r="M12" s="36">
        <f>IFERROR(tblPerformance[[#This Row],[EV ($)]]/tblPerformance[[#This Row],[AC ($)]],0)</f>
        <v>1.1818181818181819</v>
      </c>
      <c r="N12" s="36">
        <f>IFERROR(tblPerformance[[#This Row],[EV ($)]]/tblPerformance[[#This Row],[PV ($)]],0)</f>
        <v>1.04</v>
      </c>
      <c r="O12" s="38">
        <f>IFERROR(tblPerformance[[#This Row],[EAC]]-tblPerformance[[#This Row],[AC ($)]],0)</f>
        <v>27.076923076923073</v>
      </c>
      <c r="P12" s="38">
        <f>IFERROR(tblPerformance[[#This Row],[Overall BAC ($)]]/tblPerformance[[#This Row],[CPI]],0)</f>
        <v>49.076923076923073</v>
      </c>
      <c r="Q12" s="41">
        <f>IFERROR(tblPerformance[[#This Row],[VAC ($)]]/tblPerformance[[#This Row],[Overall BAC ($)]],0)</f>
        <v>0.15384615384615391</v>
      </c>
      <c r="R12" s="42">
        <f>IFERROR(tblPerformance[[#This Row],[Overall BAC ($)]]-tblPerformance[[#This Row],[EAC]],0)</f>
        <v>8.9230769230769269</v>
      </c>
      <c r="S12" s="36">
        <f>IFERROR((tblPerformance[[#This Row],[SPI]]+tblPerformance[[#This Row],[CPI]])/2,0)</f>
        <v>1.1109090909090908</v>
      </c>
      <c r="T12" s="51" t="str">
        <f>LOOKUP(tblPerformance[[#This Row],[Average Index]],tblStatus[Lower Value Limit],tblStatus[Status])</f>
        <v>GREEN</v>
      </c>
    </row>
    <row r="13" spans="2:20" s="5" customFormat="1" ht="18" customHeight="1" x14ac:dyDescent="0.2">
      <c r="B13" s="37" t="s">
        <v>71</v>
      </c>
      <c r="C13" s="39" t="s">
        <v>99</v>
      </c>
      <c r="D13" s="21">
        <f>SUM(D14:D16)</f>
        <v>303</v>
      </c>
      <c r="E13" s="21">
        <f>SUM(E14:E16)</f>
        <v>161</v>
      </c>
      <c r="F13" s="21">
        <f>SUM(F14:F16)</f>
        <v>135</v>
      </c>
      <c r="G13" s="21">
        <f>SUM(G14:G16)</f>
        <v>166</v>
      </c>
      <c r="H13" s="21"/>
      <c r="I13" s="42">
        <f>tblPerformance[[#This Row],[EV ($)]]-tblPerformance[[#This Row],[AC ($)]]</f>
        <v>-31</v>
      </c>
      <c r="J13" s="41">
        <f>IFERROR(tblPerformance[[#This Row],[CV ($)]]/tblPerformance[[#This Row],[PV ($)]],0)</f>
        <v>-0.19254658385093168</v>
      </c>
      <c r="K13" s="42">
        <f>IFERROR(tblPerformance[[#This Row],[EV ($)]]-tblPerformance[[#This Row],[PV ($)]],0)</f>
        <v>-26</v>
      </c>
      <c r="L13" s="41">
        <f>IFERROR(tblPerformance[[#This Row],[SV ($)]]/tblPerformance[[#This Row],[PV ($)]],0)</f>
        <v>-0.16149068322981366</v>
      </c>
      <c r="M13" s="36">
        <f>IFERROR(tblPerformance[[#This Row],[EV ($)]]/tblPerformance[[#This Row],[AC ($)]],0)</f>
        <v>0.81325301204819278</v>
      </c>
      <c r="N13" s="36">
        <f>IFERROR(tblPerformance[[#This Row],[EV ($)]]/tblPerformance[[#This Row],[PV ($)]],0)</f>
        <v>0.83850931677018636</v>
      </c>
      <c r="O13" s="38">
        <f>IFERROR(tblPerformance[[#This Row],[EAC]]-tblPerformance[[#This Row],[AC ($)]],0)</f>
        <v>206.57777777777778</v>
      </c>
      <c r="P13" s="38">
        <f>IFERROR(tblPerformance[[#This Row],[Overall BAC ($)]]/tblPerformance[[#This Row],[CPI]],0)</f>
        <v>372.57777777777778</v>
      </c>
      <c r="Q13" s="41">
        <f>IFERROR(tblPerformance[[#This Row],[VAC ($)]]/tblPerformance[[#This Row],[Overall BAC ($)]],0)</f>
        <v>-0.22962962962962966</v>
      </c>
      <c r="R13" s="42">
        <f>IFERROR(tblPerformance[[#This Row],[Overall BAC ($)]]-tblPerformance[[#This Row],[EAC]],0)</f>
        <v>-69.577777777777783</v>
      </c>
      <c r="S13" s="36">
        <f>IFERROR((tblPerformance[[#This Row],[SPI]]+tblPerformance[[#This Row],[CPI]])/2,0)</f>
        <v>0.82588116440918957</v>
      </c>
      <c r="T13" s="51" t="str">
        <f>LOOKUP(tblPerformance[[#This Row],[Average Index]],tblStatus[Lower Value Limit],tblStatus[Status])</f>
        <v>RED</v>
      </c>
    </row>
    <row r="14" spans="2:20" ht="18" customHeight="1" x14ac:dyDescent="0.2">
      <c r="B14" s="37" t="s">
        <v>72</v>
      </c>
      <c r="C14" s="40" t="s">
        <v>97</v>
      </c>
      <c r="D14" s="21">
        <v>180</v>
      </c>
      <c r="E14" s="21">
        <v>92</v>
      </c>
      <c r="F14" s="21">
        <v>80</v>
      </c>
      <c r="G14" s="21">
        <v>100</v>
      </c>
      <c r="H14" s="21"/>
      <c r="I14" s="42">
        <f>tblPerformance[[#This Row],[EV ($)]]-tblPerformance[[#This Row],[AC ($)]]</f>
        <v>-20</v>
      </c>
      <c r="J14" s="41">
        <f>IFERROR(tblPerformance[[#This Row],[CV ($)]]/tblPerformance[[#This Row],[PV ($)]],0)</f>
        <v>-0.21739130434782608</v>
      </c>
      <c r="K14" s="42">
        <f>IFERROR(tblPerformance[[#This Row],[EV ($)]]-tblPerformance[[#This Row],[PV ($)]],0)</f>
        <v>-12</v>
      </c>
      <c r="L14" s="41">
        <f>IFERROR(tblPerformance[[#This Row],[SV ($)]]/tblPerformance[[#This Row],[PV ($)]],0)</f>
        <v>-0.13043478260869565</v>
      </c>
      <c r="M14" s="36">
        <f>IFERROR(tblPerformance[[#This Row],[EV ($)]]/tblPerformance[[#This Row],[AC ($)]],0)</f>
        <v>0.8</v>
      </c>
      <c r="N14" s="36">
        <f>IFERROR(tblPerformance[[#This Row],[EV ($)]]/tblPerformance[[#This Row],[PV ($)]],0)</f>
        <v>0.86956521739130432</v>
      </c>
      <c r="O14" s="38">
        <f>IFERROR(tblPerformance[[#This Row],[EAC]]-tblPerformance[[#This Row],[AC ($)]],0)</f>
        <v>125</v>
      </c>
      <c r="P14" s="38">
        <f>IFERROR(tblPerformance[[#This Row],[Overall BAC ($)]]/tblPerformance[[#This Row],[CPI]],0)</f>
        <v>225</v>
      </c>
      <c r="Q14" s="41">
        <f>IFERROR(tblPerformance[[#This Row],[VAC ($)]]/tblPerformance[[#This Row],[Overall BAC ($)]],0)</f>
        <v>-0.25</v>
      </c>
      <c r="R14" s="42">
        <f>IFERROR(tblPerformance[[#This Row],[Overall BAC ($)]]-tblPerformance[[#This Row],[EAC]],0)</f>
        <v>-45</v>
      </c>
      <c r="S14" s="36">
        <f>IFERROR((tblPerformance[[#This Row],[SPI]]+tblPerformance[[#This Row],[CPI]])/2,0)</f>
        <v>0.83478260869565224</v>
      </c>
      <c r="T14" s="51" t="str">
        <f>LOOKUP(tblPerformance[[#This Row],[Average Index]],tblStatus[Lower Value Limit],tblStatus[Status])</f>
        <v>RED</v>
      </c>
    </row>
    <row r="15" spans="2:20" ht="18" customHeight="1" x14ac:dyDescent="0.2">
      <c r="B15" s="37" t="s">
        <v>73</v>
      </c>
      <c r="C15" s="40" t="s">
        <v>98</v>
      </c>
      <c r="D15" s="21">
        <v>45</v>
      </c>
      <c r="E15" s="21">
        <v>35</v>
      </c>
      <c r="F15" s="21">
        <v>20</v>
      </c>
      <c r="G15" s="21">
        <v>30</v>
      </c>
      <c r="H15" s="21"/>
      <c r="I15" s="42">
        <f>tblPerformance[[#This Row],[EV ($)]]-tblPerformance[[#This Row],[AC ($)]]</f>
        <v>-10</v>
      </c>
      <c r="J15" s="41">
        <f>IFERROR(tblPerformance[[#This Row],[CV ($)]]/tblPerformance[[#This Row],[PV ($)]],0)</f>
        <v>-0.2857142857142857</v>
      </c>
      <c r="K15" s="42">
        <f>IFERROR(tblPerformance[[#This Row],[EV ($)]]-tblPerformance[[#This Row],[PV ($)]],0)</f>
        <v>-15</v>
      </c>
      <c r="L15" s="41">
        <f>IFERROR(tblPerformance[[#This Row],[SV ($)]]/tblPerformance[[#This Row],[PV ($)]],0)</f>
        <v>-0.42857142857142855</v>
      </c>
      <c r="M15" s="36">
        <f>IFERROR(tblPerformance[[#This Row],[EV ($)]]/tblPerformance[[#This Row],[AC ($)]],0)</f>
        <v>0.66666666666666663</v>
      </c>
      <c r="N15" s="36">
        <f>IFERROR(tblPerformance[[#This Row],[EV ($)]]/tblPerformance[[#This Row],[PV ($)]],0)</f>
        <v>0.5714285714285714</v>
      </c>
      <c r="O15" s="38">
        <f>IFERROR(tblPerformance[[#This Row],[EAC]]-tblPerformance[[#This Row],[AC ($)]],0)</f>
        <v>37.5</v>
      </c>
      <c r="P15" s="38">
        <f>IFERROR(tblPerformance[[#This Row],[Overall BAC ($)]]/tblPerformance[[#This Row],[CPI]],0)</f>
        <v>67.5</v>
      </c>
      <c r="Q15" s="41">
        <f>IFERROR(tblPerformance[[#This Row],[VAC ($)]]/tblPerformance[[#This Row],[Overall BAC ($)]],0)</f>
        <v>-0.5</v>
      </c>
      <c r="R15" s="42">
        <f>IFERROR(tblPerformance[[#This Row],[Overall BAC ($)]]-tblPerformance[[#This Row],[EAC]],0)</f>
        <v>-22.5</v>
      </c>
      <c r="S15" s="36">
        <f>IFERROR((tblPerformance[[#This Row],[SPI]]+tblPerformance[[#This Row],[CPI]])/2,0)</f>
        <v>0.61904761904761907</v>
      </c>
      <c r="T15" s="51" t="str">
        <f>LOOKUP(tblPerformance[[#This Row],[Average Index]],tblStatus[Lower Value Limit],tblStatus[Status])</f>
        <v>BLACK</v>
      </c>
    </row>
    <row r="16" spans="2:20" ht="18" customHeight="1" x14ac:dyDescent="0.2">
      <c r="B16" s="37" t="s">
        <v>107</v>
      </c>
      <c r="C16" s="40" t="s">
        <v>103</v>
      </c>
      <c r="D16" s="21">
        <v>78</v>
      </c>
      <c r="E16" s="21">
        <v>34</v>
      </c>
      <c r="F16" s="21">
        <v>35</v>
      </c>
      <c r="G16" s="21">
        <v>36</v>
      </c>
      <c r="H16" s="21"/>
      <c r="I16" s="42">
        <f>tblPerformance[[#This Row],[EV ($)]]-tblPerformance[[#This Row],[AC ($)]]</f>
        <v>-1</v>
      </c>
      <c r="J16" s="41">
        <f>IFERROR(tblPerformance[[#This Row],[CV ($)]]/tblPerformance[[#This Row],[PV ($)]],0)</f>
        <v>-2.9411764705882353E-2</v>
      </c>
      <c r="K16" s="42">
        <f>IFERROR(tblPerformance[[#This Row],[EV ($)]]-tblPerformance[[#This Row],[PV ($)]],0)</f>
        <v>1</v>
      </c>
      <c r="L16" s="41">
        <f>IFERROR(tblPerformance[[#This Row],[SV ($)]]/tblPerformance[[#This Row],[PV ($)]],0)</f>
        <v>2.9411764705882353E-2</v>
      </c>
      <c r="M16" s="36">
        <f>IFERROR(tblPerformance[[#This Row],[EV ($)]]/tblPerformance[[#This Row],[AC ($)]],0)</f>
        <v>0.97222222222222221</v>
      </c>
      <c r="N16" s="36">
        <f>IFERROR(tblPerformance[[#This Row],[EV ($)]]/tblPerformance[[#This Row],[PV ($)]],0)</f>
        <v>1.0294117647058822</v>
      </c>
      <c r="O16" s="38">
        <f>IFERROR(tblPerformance[[#This Row],[EAC]]-tblPerformance[[#This Row],[AC ($)]],0)</f>
        <v>44.228571428571428</v>
      </c>
      <c r="P16" s="38">
        <f>IFERROR(tblPerformance[[#This Row],[Overall BAC ($)]]/tblPerformance[[#This Row],[CPI]],0)</f>
        <v>80.228571428571428</v>
      </c>
      <c r="Q16" s="41">
        <f>IFERROR(tblPerformance[[#This Row],[VAC ($)]]/tblPerformance[[#This Row],[Overall BAC ($)]],0)</f>
        <v>-2.857142857142856E-2</v>
      </c>
      <c r="R16" s="42">
        <f>IFERROR(tblPerformance[[#This Row],[Overall BAC ($)]]-tblPerformance[[#This Row],[EAC]],0)</f>
        <v>-2.2285714285714278</v>
      </c>
      <c r="S16" s="36">
        <f>IFERROR((tblPerformance[[#This Row],[SPI]]+tblPerformance[[#This Row],[CPI]])/2,0)</f>
        <v>1.0008169934640523</v>
      </c>
      <c r="T16" s="51" t="str">
        <f>LOOKUP(tblPerformance[[#This Row],[Average Index]],tblStatus[Lower Value Limit],tblStatus[Status])</f>
        <v>GREEN</v>
      </c>
    </row>
    <row r="17" spans="2:20" s="5" customFormat="1" ht="18" customHeight="1" x14ac:dyDescent="0.2">
      <c r="B17" s="43" t="s">
        <v>74</v>
      </c>
      <c r="C17" s="44" t="s">
        <v>100</v>
      </c>
      <c r="D17" s="45">
        <f>SUM(D18,D22)</f>
        <v>705</v>
      </c>
      <c r="E17" s="45">
        <f>SUM(E18,E22)</f>
        <v>363</v>
      </c>
      <c r="F17" s="45">
        <f>SUM(F18,F22)</f>
        <v>405</v>
      </c>
      <c r="G17" s="45">
        <f>SUM(G18,G22)</f>
        <v>430</v>
      </c>
      <c r="H17" s="45"/>
      <c r="I17" s="46">
        <f>tblPerformance[[#This Row],[EV ($)]]-tblPerformance[[#This Row],[AC ($)]]</f>
        <v>-25</v>
      </c>
      <c r="J17" s="47">
        <f>IFERROR(tblPerformance[[#This Row],[CV ($)]]/tblPerformance[[#This Row],[PV ($)]],0)</f>
        <v>-6.8870523415977963E-2</v>
      </c>
      <c r="K17" s="46">
        <f>IFERROR(tblPerformance[[#This Row],[EV ($)]]-tblPerformance[[#This Row],[PV ($)]],0)</f>
        <v>42</v>
      </c>
      <c r="L17" s="47">
        <f>IFERROR(tblPerformance[[#This Row],[SV ($)]]/tblPerformance[[#This Row],[PV ($)]],0)</f>
        <v>0.11570247933884298</v>
      </c>
      <c r="M17" s="48">
        <f>IFERROR(tblPerformance[[#This Row],[EV ($)]]/tblPerformance[[#This Row],[AC ($)]],0)</f>
        <v>0.94186046511627908</v>
      </c>
      <c r="N17" s="48">
        <f>IFERROR(tblPerformance[[#This Row],[EV ($)]]/tblPerformance[[#This Row],[PV ($)]],0)</f>
        <v>1.115702479338843</v>
      </c>
      <c r="O17" s="49">
        <f>IFERROR(tblPerformance[[#This Row],[EAC]]-tblPerformance[[#This Row],[AC ($)]],0)</f>
        <v>318.51851851851848</v>
      </c>
      <c r="P17" s="49">
        <f>IFERROR(tblPerformance[[#This Row],[Overall BAC ($)]]/tblPerformance[[#This Row],[CPI]],0)</f>
        <v>748.51851851851848</v>
      </c>
      <c r="Q17" s="47">
        <f>IFERROR(tblPerformance[[#This Row],[VAC ($)]]/tblPerformance[[#This Row],[Overall BAC ($)]],0)</f>
        <v>-6.1728395061728336E-2</v>
      </c>
      <c r="R17" s="46">
        <f>IFERROR(tblPerformance[[#This Row],[Overall BAC ($)]]-tblPerformance[[#This Row],[EAC]],0)</f>
        <v>-43.518518518518476</v>
      </c>
      <c r="S17" s="48">
        <f>IFERROR((tblPerformance[[#This Row],[SPI]]+tblPerformance[[#This Row],[CPI]])/2,0)</f>
        <v>1.028781472227561</v>
      </c>
      <c r="T17" s="50" t="str">
        <f>LOOKUP(tblPerformance[[#This Row],[Average Index]],tblStatus[Lower Value Limit],tblStatus[Status])</f>
        <v>GREEN</v>
      </c>
    </row>
    <row r="18" spans="2:20" s="5" customFormat="1" ht="18" customHeight="1" x14ac:dyDescent="0.2">
      <c r="B18" s="37" t="s">
        <v>75</v>
      </c>
      <c r="C18" s="39" t="s">
        <v>96</v>
      </c>
      <c r="D18" s="21">
        <f>SUM(D19:D21)</f>
        <v>375</v>
      </c>
      <c r="E18" s="21">
        <f>SUM(E19:E21)</f>
        <v>148</v>
      </c>
      <c r="F18" s="21">
        <f>SUM(F19:F21)</f>
        <v>210</v>
      </c>
      <c r="G18" s="21">
        <f>SUM(G19:G21)</f>
        <v>225</v>
      </c>
      <c r="H18" s="21"/>
      <c r="I18" s="42">
        <f>tblPerformance[[#This Row],[EV ($)]]-tblPerformance[[#This Row],[AC ($)]]</f>
        <v>-15</v>
      </c>
      <c r="J18" s="41">
        <f>IFERROR(tblPerformance[[#This Row],[CV ($)]]/tblPerformance[[#This Row],[PV ($)]],0)</f>
        <v>-0.10135135135135136</v>
      </c>
      <c r="K18" s="42">
        <f>IFERROR(tblPerformance[[#This Row],[EV ($)]]-tblPerformance[[#This Row],[PV ($)]],0)</f>
        <v>62</v>
      </c>
      <c r="L18" s="41">
        <f>IFERROR(tblPerformance[[#This Row],[SV ($)]]/tblPerformance[[#This Row],[PV ($)]],0)</f>
        <v>0.41891891891891891</v>
      </c>
      <c r="M18" s="36">
        <f>IFERROR(tblPerformance[[#This Row],[EV ($)]]/tblPerformance[[#This Row],[AC ($)]],0)</f>
        <v>0.93333333333333335</v>
      </c>
      <c r="N18" s="36">
        <f>IFERROR(tblPerformance[[#This Row],[EV ($)]]/tblPerformance[[#This Row],[PV ($)]],0)</f>
        <v>1.4189189189189189</v>
      </c>
      <c r="O18" s="38">
        <f>IFERROR(tblPerformance[[#This Row],[EAC]]-tblPerformance[[#This Row],[AC ($)]],0)</f>
        <v>176.78571428571428</v>
      </c>
      <c r="P18" s="38">
        <f>IFERROR(tblPerformance[[#This Row],[Overall BAC ($)]]/tblPerformance[[#This Row],[CPI]],0)</f>
        <v>401.78571428571428</v>
      </c>
      <c r="Q18" s="41">
        <f>IFERROR(tblPerformance[[#This Row],[VAC ($)]]/tblPerformance[[#This Row],[Overall BAC ($)]],0)</f>
        <v>-7.1428571428571411E-2</v>
      </c>
      <c r="R18" s="42">
        <f>IFERROR(tblPerformance[[#This Row],[Overall BAC ($)]]-tblPerformance[[#This Row],[EAC]],0)</f>
        <v>-26.785714285714278</v>
      </c>
      <c r="S18" s="36">
        <f>IFERROR((tblPerformance[[#This Row],[SPI]]+tblPerformance[[#This Row],[CPI]])/2,0)</f>
        <v>1.176126126126126</v>
      </c>
      <c r="T18" s="51" t="str">
        <f>LOOKUP(tblPerformance[[#This Row],[Average Index]],tblStatus[Lower Value Limit],tblStatus[Status])</f>
        <v>GREEN</v>
      </c>
    </row>
    <row r="19" spans="2:20" ht="18" customHeight="1" x14ac:dyDescent="0.2">
      <c r="B19" s="37" t="s">
        <v>76</v>
      </c>
      <c r="C19" s="40" t="s">
        <v>97</v>
      </c>
      <c r="D19" s="21">
        <v>250</v>
      </c>
      <c r="E19" s="21">
        <v>55</v>
      </c>
      <c r="F19" s="21">
        <v>125</v>
      </c>
      <c r="G19" s="21">
        <v>150</v>
      </c>
      <c r="H19" s="21"/>
      <c r="I19" s="42">
        <f>tblPerformance[[#This Row],[EV ($)]]-tblPerformance[[#This Row],[AC ($)]]</f>
        <v>-25</v>
      </c>
      <c r="J19" s="41">
        <f>IFERROR(tblPerformance[[#This Row],[CV ($)]]/tblPerformance[[#This Row],[PV ($)]],0)</f>
        <v>-0.45454545454545453</v>
      </c>
      <c r="K19" s="42">
        <f>IFERROR(tblPerformance[[#This Row],[EV ($)]]-tblPerformance[[#This Row],[PV ($)]],0)</f>
        <v>70</v>
      </c>
      <c r="L19" s="41">
        <f>IFERROR(tblPerformance[[#This Row],[SV ($)]]/tblPerformance[[#This Row],[PV ($)]],0)</f>
        <v>1.2727272727272727</v>
      </c>
      <c r="M19" s="36">
        <f>IFERROR(tblPerformance[[#This Row],[EV ($)]]/tblPerformance[[#This Row],[AC ($)]],0)</f>
        <v>0.83333333333333337</v>
      </c>
      <c r="N19" s="36">
        <f>IFERROR(tblPerformance[[#This Row],[EV ($)]]/tblPerformance[[#This Row],[PV ($)]],0)</f>
        <v>2.2727272727272729</v>
      </c>
      <c r="O19" s="38">
        <f>IFERROR(tblPerformance[[#This Row],[EAC]]-tblPerformance[[#This Row],[AC ($)]],0)</f>
        <v>150</v>
      </c>
      <c r="P19" s="38">
        <f>IFERROR(tblPerformance[[#This Row],[Overall BAC ($)]]/tblPerformance[[#This Row],[CPI]],0)</f>
        <v>300</v>
      </c>
      <c r="Q19" s="41">
        <f>IFERROR(tblPerformance[[#This Row],[VAC ($)]]/tblPerformance[[#This Row],[Overall BAC ($)]],0)</f>
        <v>-0.2</v>
      </c>
      <c r="R19" s="42">
        <f>IFERROR(tblPerformance[[#This Row],[Overall BAC ($)]]-tblPerformance[[#This Row],[EAC]],0)</f>
        <v>-50</v>
      </c>
      <c r="S19" s="36">
        <f>IFERROR((tblPerformance[[#This Row],[SPI]]+tblPerformance[[#This Row],[CPI]])/2,0)</f>
        <v>1.5530303030303032</v>
      </c>
      <c r="T19" s="51" t="str">
        <f>LOOKUP(tblPerformance[[#This Row],[Average Index]],tblStatus[Lower Value Limit],tblStatus[Status])</f>
        <v>GREEN</v>
      </c>
    </row>
    <row r="20" spans="2:20" ht="18" customHeight="1" x14ac:dyDescent="0.2">
      <c r="B20" s="37" t="s">
        <v>77</v>
      </c>
      <c r="C20" s="40" t="s">
        <v>98</v>
      </c>
      <c r="D20" s="21">
        <v>100</v>
      </c>
      <c r="E20" s="21">
        <v>82</v>
      </c>
      <c r="F20" s="21">
        <v>70</v>
      </c>
      <c r="G20" s="21">
        <v>65</v>
      </c>
      <c r="H20" s="21"/>
      <c r="I20" s="42">
        <f>tblPerformance[[#This Row],[EV ($)]]-tblPerformance[[#This Row],[AC ($)]]</f>
        <v>5</v>
      </c>
      <c r="J20" s="41">
        <f>IFERROR(tblPerformance[[#This Row],[CV ($)]]/tblPerformance[[#This Row],[PV ($)]],0)</f>
        <v>6.097560975609756E-2</v>
      </c>
      <c r="K20" s="42">
        <f>IFERROR(tblPerformance[[#This Row],[EV ($)]]-tblPerformance[[#This Row],[PV ($)]],0)</f>
        <v>-12</v>
      </c>
      <c r="L20" s="41">
        <f>IFERROR(tblPerformance[[#This Row],[SV ($)]]/tblPerformance[[#This Row],[PV ($)]],0)</f>
        <v>-0.14634146341463414</v>
      </c>
      <c r="M20" s="36">
        <f>IFERROR(tblPerformance[[#This Row],[EV ($)]]/tblPerformance[[#This Row],[AC ($)]],0)</f>
        <v>1.0769230769230769</v>
      </c>
      <c r="N20" s="36">
        <f>IFERROR(tblPerformance[[#This Row],[EV ($)]]/tblPerformance[[#This Row],[PV ($)]],0)</f>
        <v>0.85365853658536583</v>
      </c>
      <c r="O20" s="38">
        <f>IFERROR(tblPerformance[[#This Row],[EAC]]-tblPerformance[[#This Row],[AC ($)]],0)</f>
        <v>27.857142857142861</v>
      </c>
      <c r="P20" s="38">
        <f>IFERROR(tblPerformance[[#This Row],[Overall BAC ($)]]/tblPerformance[[#This Row],[CPI]],0)</f>
        <v>92.857142857142861</v>
      </c>
      <c r="Q20" s="41">
        <f>IFERROR(tblPerformance[[#This Row],[VAC ($)]]/tblPerformance[[#This Row],[Overall BAC ($)]],0)</f>
        <v>7.1428571428571383E-2</v>
      </c>
      <c r="R20" s="42">
        <f>IFERROR(tblPerformance[[#This Row],[Overall BAC ($)]]-tblPerformance[[#This Row],[EAC]],0)</f>
        <v>7.1428571428571388</v>
      </c>
      <c r="S20" s="36">
        <f>IFERROR((tblPerformance[[#This Row],[SPI]]+tblPerformance[[#This Row],[CPI]])/2,0)</f>
        <v>0.96529080675422141</v>
      </c>
      <c r="T20" s="51" t="str">
        <f>LOOKUP(tblPerformance[[#This Row],[Average Index]],tblStatus[Lower Value Limit],tblStatus[Status])</f>
        <v>ORANGE</v>
      </c>
    </row>
    <row r="21" spans="2:20" ht="18" customHeight="1" x14ac:dyDescent="0.2">
      <c r="B21" s="37" t="s">
        <v>108</v>
      </c>
      <c r="C21" s="40" t="s">
        <v>103</v>
      </c>
      <c r="D21" s="21">
        <v>25</v>
      </c>
      <c r="E21" s="21">
        <v>11</v>
      </c>
      <c r="F21" s="21">
        <v>15</v>
      </c>
      <c r="G21" s="21">
        <v>10</v>
      </c>
      <c r="H21" s="21"/>
      <c r="I21" s="42">
        <f>tblPerformance[[#This Row],[EV ($)]]-tblPerformance[[#This Row],[AC ($)]]</f>
        <v>5</v>
      </c>
      <c r="J21" s="41">
        <f>IFERROR(tblPerformance[[#This Row],[CV ($)]]/tblPerformance[[#This Row],[PV ($)]],0)</f>
        <v>0.45454545454545453</v>
      </c>
      <c r="K21" s="42">
        <f>IFERROR(tblPerformance[[#This Row],[EV ($)]]-tblPerformance[[#This Row],[PV ($)]],0)</f>
        <v>4</v>
      </c>
      <c r="L21" s="41">
        <f>IFERROR(tblPerformance[[#This Row],[SV ($)]]/tblPerformance[[#This Row],[PV ($)]],0)</f>
        <v>0.36363636363636365</v>
      </c>
      <c r="M21" s="36">
        <f>IFERROR(tblPerformance[[#This Row],[EV ($)]]/tblPerformance[[#This Row],[AC ($)]],0)</f>
        <v>1.5</v>
      </c>
      <c r="N21" s="36">
        <f>IFERROR(tblPerformance[[#This Row],[EV ($)]]/tblPerformance[[#This Row],[PV ($)]],0)</f>
        <v>1.3636363636363635</v>
      </c>
      <c r="O21" s="38">
        <f>IFERROR(tblPerformance[[#This Row],[EAC]]-tblPerformance[[#This Row],[AC ($)]],0)</f>
        <v>6.6666666666666679</v>
      </c>
      <c r="P21" s="38">
        <f>IFERROR(tblPerformance[[#This Row],[Overall BAC ($)]]/tblPerformance[[#This Row],[CPI]],0)</f>
        <v>16.666666666666668</v>
      </c>
      <c r="Q21" s="41">
        <f>IFERROR(tblPerformance[[#This Row],[VAC ($)]]/tblPerformance[[#This Row],[Overall BAC ($)]],0)</f>
        <v>0.33333333333333326</v>
      </c>
      <c r="R21" s="42">
        <f>IFERROR(tblPerformance[[#This Row],[Overall BAC ($)]]-tblPerformance[[#This Row],[EAC]],0)</f>
        <v>8.3333333333333321</v>
      </c>
      <c r="S21" s="36">
        <f>IFERROR((tblPerformance[[#This Row],[SPI]]+tblPerformance[[#This Row],[CPI]])/2,0)</f>
        <v>1.4318181818181817</v>
      </c>
      <c r="T21" s="51" t="str">
        <f>LOOKUP(tblPerformance[[#This Row],[Average Index]],tblStatus[Lower Value Limit],tblStatus[Status])</f>
        <v>GREEN</v>
      </c>
    </row>
    <row r="22" spans="2:20" s="5" customFormat="1" ht="18" customHeight="1" x14ac:dyDescent="0.2">
      <c r="B22" s="37" t="s">
        <v>78</v>
      </c>
      <c r="C22" s="39" t="s">
        <v>99</v>
      </c>
      <c r="D22" s="21">
        <f>SUM(D23:D25)</f>
        <v>330</v>
      </c>
      <c r="E22" s="21">
        <f>SUM(E23:E25)</f>
        <v>215</v>
      </c>
      <c r="F22" s="21">
        <f>SUM(F23:F25)</f>
        <v>195</v>
      </c>
      <c r="G22" s="21">
        <f>SUM(G23:G25)</f>
        <v>205</v>
      </c>
      <c r="H22" s="21"/>
      <c r="I22" s="42">
        <f>tblPerformance[[#This Row],[EV ($)]]-tblPerformance[[#This Row],[AC ($)]]</f>
        <v>-10</v>
      </c>
      <c r="J22" s="41">
        <f>IFERROR(tblPerformance[[#This Row],[CV ($)]]/tblPerformance[[#This Row],[PV ($)]],0)</f>
        <v>-4.6511627906976744E-2</v>
      </c>
      <c r="K22" s="42">
        <f>IFERROR(tblPerformance[[#This Row],[EV ($)]]-tblPerformance[[#This Row],[PV ($)]],0)</f>
        <v>-20</v>
      </c>
      <c r="L22" s="41">
        <f>IFERROR(tblPerformance[[#This Row],[SV ($)]]/tblPerformance[[#This Row],[PV ($)]],0)</f>
        <v>-9.3023255813953487E-2</v>
      </c>
      <c r="M22" s="36">
        <f>IFERROR(tblPerformance[[#This Row],[EV ($)]]/tblPerformance[[#This Row],[AC ($)]],0)</f>
        <v>0.95121951219512191</v>
      </c>
      <c r="N22" s="36">
        <f>IFERROR(tblPerformance[[#This Row],[EV ($)]]/tblPerformance[[#This Row],[PV ($)]],0)</f>
        <v>0.90697674418604646</v>
      </c>
      <c r="O22" s="38">
        <f>IFERROR(tblPerformance[[#This Row],[EAC]]-tblPerformance[[#This Row],[AC ($)]],0)</f>
        <v>141.92307692307696</v>
      </c>
      <c r="P22" s="38">
        <f>IFERROR(tblPerformance[[#This Row],[Overall BAC ($)]]/tblPerformance[[#This Row],[CPI]],0)</f>
        <v>346.92307692307696</v>
      </c>
      <c r="Q22" s="41">
        <f>IFERROR(tblPerformance[[#This Row],[VAC ($)]]/tblPerformance[[#This Row],[Overall BAC ($)]],0)</f>
        <v>-5.1282051282051398E-2</v>
      </c>
      <c r="R22" s="42">
        <f>IFERROR(tblPerformance[[#This Row],[Overall BAC ($)]]-tblPerformance[[#This Row],[EAC]],0)</f>
        <v>-16.923076923076962</v>
      </c>
      <c r="S22" s="36">
        <f>IFERROR((tblPerformance[[#This Row],[SPI]]+tblPerformance[[#This Row],[CPI]])/2,0)</f>
        <v>0.92909812819058413</v>
      </c>
      <c r="T22" s="51" t="str">
        <f>LOOKUP(tblPerformance[[#This Row],[Average Index]],tblStatus[Lower Value Limit],tblStatus[Status])</f>
        <v>ORANGE</v>
      </c>
    </row>
    <row r="23" spans="2:20" ht="18" customHeight="1" x14ac:dyDescent="0.2">
      <c r="B23" s="37" t="s">
        <v>79</v>
      </c>
      <c r="C23" s="40" t="s">
        <v>97</v>
      </c>
      <c r="D23" s="21">
        <v>90</v>
      </c>
      <c r="E23" s="21">
        <v>55</v>
      </c>
      <c r="F23" s="21">
        <v>60</v>
      </c>
      <c r="G23" s="21">
        <v>50</v>
      </c>
      <c r="H23" s="21"/>
      <c r="I23" s="42">
        <f>tblPerformance[[#This Row],[EV ($)]]-tblPerformance[[#This Row],[AC ($)]]</f>
        <v>10</v>
      </c>
      <c r="J23" s="41">
        <f>IFERROR(tblPerformance[[#This Row],[CV ($)]]/tblPerformance[[#This Row],[PV ($)]],0)</f>
        <v>0.18181818181818182</v>
      </c>
      <c r="K23" s="42">
        <f>IFERROR(tblPerformance[[#This Row],[EV ($)]]-tblPerformance[[#This Row],[PV ($)]],0)</f>
        <v>5</v>
      </c>
      <c r="L23" s="41">
        <f>IFERROR(tblPerformance[[#This Row],[SV ($)]]/tblPerformance[[#This Row],[PV ($)]],0)</f>
        <v>9.0909090909090912E-2</v>
      </c>
      <c r="M23" s="36">
        <f>IFERROR(tblPerformance[[#This Row],[EV ($)]]/tblPerformance[[#This Row],[AC ($)]],0)</f>
        <v>1.2</v>
      </c>
      <c r="N23" s="36">
        <f>IFERROR(tblPerformance[[#This Row],[EV ($)]]/tblPerformance[[#This Row],[PV ($)]],0)</f>
        <v>1.0909090909090908</v>
      </c>
      <c r="O23" s="38">
        <f>IFERROR(tblPerformance[[#This Row],[EAC]]-tblPerformance[[#This Row],[AC ($)]],0)</f>
        <v>25</v>
      </c>
      <c r="P23" s="38">
        <f>IFERROR(tblPerformance[[#This Row],[Overall BAC ($)]]/tblPerformance[[#This Row],[CPI]],0)</f>
        <v>75</v>
      </c>
      <c r="Q23" s="41">
        <f>IFERROR(tblPerformance[[#This Row],[VAC ($)]]/tblPerformance[[#This Row],[Overall BAC ($)]],0)</f>
        <v>0.16666666666666666</v>
      </c>
      <c r="R23" s="42">
        <f>IFERROR(tblPerformance[[#This Row],[Overall BAC ($)]]-tblPerformance[[#This Row],[EAC]],0)</f>
        <v>15</v>
      </c>
      <c r="S23" s="36">
        <f>IFERROR((tblPerformance[[#This Row],[SPI]]+tblPerformance[[#This Row],[CPI]])/2,0)</f>
        <v>1.1454545454545455</v>
      </c>
      <c r="T23" s="51" t="str">
        <f>LOOKUP(tblPerformance[[#This Row],[Average Index]],tblStatus[Lower Value Limit],tblStatus[Status])</f>
        <v>GREEN</v>
      </c>
    </row>
    <row r="24" spans="2:20" ht="18" customHeight="1" x14ac:dyDescent="0.2">
      <c r="B24" s="37" t="s">
        <v>80</v>
      </c>
      <c r="C24" s="40" t="s">
        <v>98</v>
      </c>
      <c r="D24" s="21">
        <v>90</v>
      </c>
      <c r="E24" s="21">
        <v>60</v>
      </c>
      <c r="F24" s="21">
        <v>50</v>
      </c>
      <c r="G24" s="21">
        <v>45</v>
      </c>
      <c r="H24" s="21"/>
      <c r="I24" s="42">
        <f>tblPerformance[[#This Row],[EV ($)]]-tblPerformance[[#This Row],[AC ($)]]</f>
        <v>5</v>
      </c>
      <c r="J24" s="41">
        <f>IFERROR(tblPerformance[[#This Row],[CV ($)]]/tblPerformance[[#This Row],[PV ($)]],0)</f>
        <v>8.3333333333333329E-2</v>
      </c>
      <c r="K24" s="42">
        <f>IFERROR(tblPerformance[[#This Row],[EV ($)]]-tblPerformance[[#This Row],[PV ($)]],0)</f>
        <v>-10</v>
      </c>
      <c r="L24" s="41">
        <f>IFERROR(tblPerformance[[#This Row],[SV ($)]]/tblPerformance[[#This Row],[PV ($)]],0)</f>
        <v>-0.16666666666666666</v>
      </c>
      <c r="M24" s="36">
        <f>IFERROR(tblPerformance[[#This Row],[EV ($)]]/tblPerformance[[#This Row],[AC ($)]],0)</f>
        <v>1.1111111111111112</v>
      </c>
      <c r="N24" s="36">
        <f>IFERROR(tblPerformance[[#This Row],[EV ($)]]/tblPerformance[[#This Row],[PV ($)]],0)</f>
        <v>0.83333333333333337</v>
      </c>
      <c r="O24" s="38">
        <f>IFERROR(tblPerformance[[#This Row],[EAC]]-tblPerformance[[#This Row],[AC ($)]],0)</f>
        <v>36</v>
      </c>
      <c r="P24" s="38">
        <f>IFERROR(tblPerformance[[#This Row],[Overall BAC ($)]]/tblPerformance[[#This Row],[CPI]],0)</f>
        <v>81</v>
      </c>
      <c r="Q24" s="41">
        <f>IFERROR(tblPerformance[[#This Row],[VAC ($)]]/tblPerformance[[#This Row],[Overall BAC ($)]],0)</f>
        <v>0.1</v>
      </c>
      <c r="R24" s="42">
        <f>IFERROR(tblPerformance[[#This Row],[Overall BAC ($)]]-tblPerformance[[#This Row],[EAC]],0)</f>
        <v>9</v>
      </c>
      <c r="S24" s="36">
        <f>IFERROR((tblPerformance[[#This Row],[SPI]]+tblPerformance[[#This Row],[CPI]])/2,0)</f>
        <v>0.97222222222222232</v>
      </c>
      <c r="T24" s="51" t="str">
        <f>LOOKUP(tblPerformance[[#This Row],[Average Index]],tblStatus[Lower Value Limit],tblStatus[Status])</f>
        <v>ORANGE</v>
      </c>
    </row>
    <row r="25" spans="2:20" ht="18" customHeight="1" x14ac:dyDescent="0.2">
      <c r="B25" s="37" t="s">
        <v>105</v>
      </c>
      <c r="C25" s="40" t="s">
        <v>103</v>
      </c>
      <c r="D25" s="21">
        <v>150</v>
      </c>
      <c r="E25" s="21">
        <v>100</v>
      </c>
      <c r="F25" s="21">
        <v>85</v>
      </c>
      <c r="G25" s="21">
        <v>110</v>
      </c>
      <c r="H25" s="21"/>
      <c r="I25" s="42">
        <f>tblPerformance[[#This Row],[EV ($)]]-tblPerformance[[#This Row],[AC ($)]]</f>
        <v>-25</v>
      </c>
      <c r="J25" s="41">
        <f>IFERROR(tblPerformance[[#This Row],[CV ($)]]/tblPerformance[[#This Row],[PV ($)]],0)</f>
        <v>-0.25</v>
      </c>
      <c r="K25" s="42">
        <f>IFERROR(tblPerformance[[#This Row],[EV ($)]]-tblPerformance[[#This Row],[PV ($)]],0)</f>
        <v>-15</v>
      </c>
      <c r="L25" s="41">
        <f>IFERROR(tblPerformance[[#This Row],[SV ($)]]/tblPerformance[[#This Row],[PV ($)]],0)</f>
        <v>-0.15</v>
      </c>
      <c r="M25" s="36">
        <f>IFERROR(tblPerformance[[#This Row],[EV ($)]]/tblPerformance[[#This Row],[AC ($)]],0)</f>
        <v>0.77272727272727271</v>
      </c>
      <c r="N25" s="36">
        <f>IFERROR(tblPerformance[[#This Row],[EV ($)]]/tblPerformance[[#This Row],[PV ($)]],0)</f>
        <v>0.85</v>
      </c>
      <c r="O25" s="38">
        <f>IFERROR(tblPerformance[[#This Row],[EAC]]-tblPerformance[[#This Row],[AC ($)]],0)</f>
        <v>84.117647058823536</v>
      </c>
      <c r="P25" s="38">
        <f>IFERROR(tblPerformance[[#This Row],[Overall BAC ($)]]/tblPerformance[[#This Row],[CPI]],0)</f>
        <v>194.11764705882354</v>
      </c>
      <c r="Q25" s="41">
        <f>IFERROR(tblPerformance[[#This Row],[VAC ($)]]/tblPerformance[[#This Row],[Overall BAC ($)]],0)</f>
        <v>-0.29411764705882359</v>
      </c>
      <c r="R25" s="42">
        <f>IFERROR(tblPerformance[[#This Row],[Overall BAC ($)]]-tblPerformance[[#This Row],[EAC]],0)</f>
        <v>-44.117647058823536</v>
      </c>
      <c r="S25" s="36">
        <f>IFERROR((tblPerformance[[#This Row],[SPI]]+tblPerformance[[#This Row],[CPI]])/2,0)</f>
        <v>0.81136363636363629</v>
      </c>
      <c r="T25" s="51" t="str">
        <f>LOOKUP(tblPerformance[[#This Row],[Average Index]],tblStatus[Lower Value Limit],tblStatus[Status])</f>
        <v>RED</v>
      </c>
    </row>
  </sheetData>
  <conditionalFormatting sqref="S5:T6 T26:T65481">
    <cfRule type="cellIs" dxfId="31" priority="9" stopIfTrue="1" operator="equal">
      <formula>"GREEN"</formula>
    </cfRule>
    <cfRule type="cellIs" dxfId="30" priority="10" stopIfTrue="1" operator="equal">
      <formula>"YELLOW"</formula>
    </cfRule>
    <cfRule type="cellIs" dxfId="29" priority="11" stopIfTrue="1" operator="equal">
      <formula>"RED"</formula>
    </cfRule>
  </conditionalFormatting>
  <conditionalFormatting sqref="T8:T25">
    <cfRule type="expression" dxfId="28" priority="4">
      <formula>$T8="BLACK"</formula>
    </cfRule>
    <cfRule type="expression" dxfId="27" priority="5">
      <formula>$T8="GREEN"</formula>
    </cfRule>
    <cfRule type="expression" dxfId="26" priority="6">
      <formula>$T8="RED"</formula>
    </cfRule>
    <cfRule type="expression" dxfId="25" priority="7">
      <formula>$T8="ORANGE"</formula>
    </cfRule>
    <cfRule type="expression" dxfId="24" priority="8">
      <formula>$T8=""</formula>
    </cfRule>
  </conditionalFormatting>
  <conditionalFormatting sqref="I8:L25 Q8:R25">
    <cfRule type="expression" dxfId="23" priority="1">
      <formula>I8&lt;0</formula>
    </cfRule>
  </conditionalFormatting>
  <printOptions horizontalCentered="1"/>
  <pageMargins left="0.25" right="0.25" top="0.25" bottom="0.25" header="0.05" footer="0.05"/>
  <pageSetup scale="84" fitToHeight="0" orientation="landscape" r:id="rId1"/>
  <headerFooter alignWithMargins="0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3" tint="0.749992370372631"/>
          <x14:colorNegative rgb="FFFFB620"/>
          <x14:colorAxis rgb="FF000000"/>
          <x14:colorMarkers theme="6"/>
          <x14:colorFirst rgb="FF5687C2"/>
          <x14:colorLast rgb="FF359CEB"/>
          <x14:colorHigh theme="4"/>
          <x14:colorLow theme="6"/>
          <x14:sparklines>
            <x14:sparkline>
              <xm:f>'Performance Report'!E8:G8</xm:f>
              <xm:sqref>H8</xm:sqref>
            </x14:sparkline>
            <x14:sparkline>
              <xm:f>'Performance Report'!E9:G9</xm:f>
              <xm:sqref>H9</xm:sqref>
            </x14:sparkline>
            <x14:sparkline>
              <xm:f>'Performance Report'!E10:G10</xm:f>
              <xm:sqref>H10</xm:sqref>
            </x14:sparkline>
            <x14:sparkline>
              <xm:f>'Performance Report'!E11:G11</xm:f>
              <xm:sqref>H11</xm:sqref>
            </x14:sparkline>
            <x14:sparkline>
              <xm:f>'Performance Report'!E12:G12</xm:f>
              <xm:sqref>H12</xm:sqref>
            </x14:sparkline>
            <x14:sparkline>
              <xm:f>'Performance Report'!E13:G13</xm:f>
              <xm:sqref>H13</xm:sqref>
            </x14:sparkline>
            <x14:sparkline>
              <xm:f>'Performance Report'!E14:G14</xm:f>
              <xm:sqref>H14</xm:sqref>
            </x14:sparkline>
            <x14:sparkline>
              <xm:f>'Performance Report'!E15:G15</xm:f>
              <xm:sqref>H15</xm:sqref>
            </x14:sparkline>
            <x14:sparkline>
              <xm:f>'Performance Report'!E16:G16</xm:f>
              <xm:sqref>H16</xm:sqref>
            </x14:sparkline>
            <x14:sparkline>
              <xm:f>'Performance Report'!E17:G17</xm:f>
              <xm:sqref>H17</xm:sqref>
            </x14:sparkline>
            <x14:sparkline>
              <xm:f>'Performance Report'!E18:G18</xm:f>
              <xm:sqref>H18</xm:sqref>
            </x14:sparkline>
            <x14:sparkline>
              <xm:f>'Performance Report'!E19:G19</xm:f>
              <xm:sqref>H19</xm:sqref>
            </x14:sparkline>
            <x14:sparkline>
              <xm:f>'Performance Report'!E20:G20</xm:f>
              <xm:sqref>H20</xm:sqref>
            </x14:sparkline>
            <x14:sparkline>
              <xm:f>'Performance Report'!E21:G21</xm:f>
              <xm:sqref>H21</xm:sqref>
            </x14:sparkline>
            <x14:sparkline>
              <xm:f>'Performance Report'!E22:G22</xm:f>
              <xm:sqref>H22</xm:sqref>
            </x14:sparkline>
            <x14:sparkline>
              <xm:f>'Performance Report'!E23:G23</xm:f>
              <xm:sqref>H23</xm:sqref>
            </x14:sparkline>
            <x14:sparkline>
              <xm:f>'Performance Report'!E24:G24</xm:f>
              <xm:sqref>H24</xm:sqref>
            </x14:sparkline>
            <x14:sparkline>
              <xm:f>'Performance Report'!E25:G25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18" customHeight="1" x14ac:dyDescent="0.2"/>
  <cols>
    <col min="1" max="1" width="1.7109375" style="1" customWidth="1"/>
    <col min="2" max="2" width="5.28515625" style="3" customWidth="1"/>
    <col min="3" max="3" width="27" style="1" customWidth="1"/>
    <col min="4" max="4" width="10.28515625" style="2" customWidth="1"/>
    <col min="5" max="5" width="53.28515625" style="1" customWidth="1"/>
    <col min="6" max="6" width="16.7109375" style="2" customWidth="1"/>
    <col min="7" max="7" width="1.7109375" style="1" customWidth="1"/>
    <col min="8" max="8" width="8.7109375" style="1" customWidth="1"/>
    <col min="9" max="9" width="30.5703125" style="1" customWidth="1"/>
    <col min="10" max="10" width="14.8554687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5" width="3.28515625" style="1" customWidth="1"/>
    <col min="16126" max="16126" width="25.140625" style="1" bestFit="1" customWidth="1"/>
    <col min="16127" max="16127" width="9.140625" style="1"/>
    <col min="16128" max="16128" width="51.5703125" style="1" customWidth="1"/>
    <col min="16129" max="16129" width="15.7109375" style="1" bestFit="1" customWidth="1"/>
    <col min="16130" max="16384" width="9.140625" style="1"/>
  </cols>
  <sheetData>
    <row r="1" spans="1:10" ht="12.75" x14ac:dyDescent="0.2">
      <c r="A1"/>
      <c r="B1"/>
      <c r="C1"/>
      <c r="D1"/>
      <c r="E1"/>
      <c r="F1"/>
      <c r="G1"/>
    </row>
    <row r="2" spans="1:10" ht="25.5" x14ac:dyDescent="0.35">
      <c r="A2"/>
      <c r="B2" s="31" t="s">
        <v>93</v>
      </c>
      <c r="C2" s="8"/>
      <c r="D2" s="8"/>
      <c r="E2" s="8"/>
      <c r="F2" s="8"/>
      <c r="G2"/>
    </row>
    <row r="3" spans="1:10" ht="34.5" x14ac:dyDescent="0.2">
      <c r="A3"/>
      <c r="B3" s="32" t="s">
        <v>101</v>
      </c>
      <c r="C3"/>
      <c r="D3"/>
      <c r="E3"/>
      <c r="F3"/>
      <c r="G3"/>
    </row>
    <row r="4" spans="1:10" ht="12.75" x14ac:dyDescent="0.2">
      <c r="B4" s="1"/>
      <c r="D4" s="1"/>
      <c r="F4" s="1"/>
    </row>
    <row r="5" spans="1:10" ht="30" customHeight="1" x14ac:dyDescent="0.2">
      <c r="A5"/>
      <c r="B5" s="33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/>
      <c r="H5" s="35" t="s">
        <v>45</v>
      </c>
      <c r="I5" s="35" t="s">
        <v>3</v>
      </c>
      <c r="J5" s="26" t="s">
        <v>89</v>
      </c>
    </row>
    <row r="6" spans="1:10" ht="18" customHeight="1" x14ac:dyDescent="0.2">
      <c r="A6"/>
      <c r="B6" s="21">
        <v>1</v>
      </c>
      <c r="C6" s="9" t="s">
        <v>5</v>
      </c>
      <c r="D6" s="9" t="s">
        <v>6</v>
      </c>
      <c r="E6" s="34" t="s">
        <v>7</v>
      </c>
      <c r="F6" s="9"/>
      <c r="G6"/>
      <c r="H6" s="25" t="s">
        <v>87</v>
      </c>
      <c r="I6" s="33" t="s">
        <v>84</v>
      </c>
      <c r="J6" s="36">
        <v>0</v>
      </c>
    </row>
    <row r="7" spans="1:10" ht="18" customHeight="1" x14ac:dyDescent="0.2">
      <c r="A7"/>
      <c r="B7" s="21">
        <v>2</v>
      </c>
      <c r="C7" s="9" t="s">
        <v>8</v>
      </c>
      <c r="D7" s="9" t="s">
        <v>9</v>
      </c>
      <c r="E7" s="34" t="s">
        <v>10</v>
      </c>
      <c r="F7" s="9"/>
      <c r="G7"/>
      <c r="H7" s="22" t="s">
        <v>86</v>
      </c>
      <c r="I7" s="33" t="s">
        <v>83</v>
      </c>
      <c r="J7" s="36">
        <v>0.65</v>
      </c>
    </row>
    <row r="8" spans="1:10" ht="18" customHeight="1" x14ac:dyDescent="0.2">
      <c r="A8"/>
      <c r="B8" s="21">
        <v>3</v>
      </c>
      <c r="C8" s="9" t="s">
        <v>11</v>
      </c>
      <c r="D8" s="9" t="s">
        <v>12</v>
      </c>
      <c r="E8" s="34" t="s">
        <v>13</v>
      </c>
      <c r="F8" s="9"/>
      <c r="G8"/>
      <c r="H8" s="23" t="s">
        <v>102</v>
      </c>
      <c r="I8" s="33" t="s">
        <v>82</v>
      </c>
      <c r="J8" s="36">
        <v>0.85</v>
      </c>
    </row>
    <row r="9" spans="1:10" ht="18" customHeight="1" x14ac:dyDescent="0.2">
      <c r="A9"/>
      <c r="B9" s="21">
        <v>4</v>
      </c>
      <c r="C9" s="9" t="s">
        <v>14</v>
      </c>
      <c r="D9" s="9" t="s">
        <v>15</v>
      </c>
      <c r="E9" s="34" t="s">
        <v>16</v>
      </c>
      <c r="F9" s="9"/>
      <c r="G9"/>
      <c r="H9" s="24" t="s">
        <v>85</v>
      </c>
      <c r="I9" s="33" t="s">
        <v>81</v>
      </c>
      <c r="J9" s="36">
        <v>1</v>
      </c>
    </row>
    <row r="10" spans="1:10" ht="18" customHeight="1" x14ac:dyDescent="0.2">
      <c r="A10"/>
      <c r="B10" s="21">
        <v>5</v>
      </c>
      <c r="C10" s="9" t="s">
        <v>17</v>
      </c>
      <c r="D10" s="9" t="s">
        <v>18</v>
      </c>
      <c r="E10" s="34" t="s">
        <v>19</v>
      </c>
      <c r="F10" s="9" t="s">
        <v>20</v>
      </c>
      <c r="G10"/>
    </row>
    <row r="11" spans="1:10" ht="18" customHeight="1" x14ac:dyDescent="0.2">
      <c r="A11"/>
      <c r="B11" s="21">
        <v>6</v>
      </c>
      <c r="C11" s="9" t="s">
        <v>21</v>
      </c>
      <c r="D11" s="9" t="s">
        <v>22</v>
      </c>
      <c r="E11" s="34" t="s">
        <v>23</v>
      </c>
      <c r="F11" s="9" t="s">
        <v>24</v>
      </c>
      <c r="G11"/>
    </row>
    <row r="12" spans="1:10" ht="18" customHeight="1" x14ac:dyDescent="0.2">
      <c r="A12"/>
      <c r="B12" s="21">
        <v>7</v>
      </c>
      <c r="C12" s="9" t="s">
        <v>25</v>
      </c>
      <c r="D12" s="9" t="s">
        <v>26</v>
      </c>
      <c r="E12" s="34" t="s">
        <v>27</v>
      </c>
      <c r="F12" s="9" t="s">
        <v>28</v>
      </c>
      <c r="G12"/>
    </row>
    <row r="13" spans="1:10" ht="18" customHeight="1" x14ac:dyDescent="0.2">
      <c r="A13"/>
      <c r="B13" s="21">
        <v>8</v>
      </c>
      <c r="C13" s="9" t="s">
        <v>29</v>
      </c>
      <c r="D13" s="9" t="s">
        <v>30</v>
      </c>
      <c r="E13" s="34" t="s">
        <v>31</v>
      </c>
      <c r="F13" s="9" t="s">
        <v>32</v>
      </c>
      <c r="G13"/>
    </row>
    <row r="14" spans="1:10" ht="18" customHeight="1" x14ac:dyDescent="0.2">
      <c r="A14"/>
      <c r="B14" s="21">
        <v>9</v>
      </c>
      <c r="C14" s="9" t="s">
        <v>33</v>
      </c>
      <c r="D14" s="9" t="s">
        <v>34</v>
      </c>
      <c r="E14" s="34" t="s">
        <v>35</v>
      </c>
      <c r="F14" s="9" t="s">
        <v>36</v>
      </c>
      <c r="G14"/>
    </row>
    <row r="15" spans="1:10" ht="18" customHeight="1" x14ac:dyDescent="0.2">
      <c r="A15"/>
      <c r="B15" s="21">
        <v>10</v>
      </c>
      <c r="C15" s="9" t="s">
        <v>37</v>
      </c>
      <c r="D15" s="9" t="s">
        <v>38</v>
      </c>
      <c r="E15" s="34" t="s">
        <v>39</v>
      </c>
      <c r="F15" s="9" t="s">
        <v>40</v>
      </c>
      <c r="G15"/>
    </row>
    <row r="16" spans="1:10" ht="18" customHeight="1" x14ac:dyDescent="0.2">
      <c r="A16"/>
      <c r="B16" s="21">
        <v>11</v>
      </c>
      <c r="C16" s="9" t="s">
        <v>41</v>
      </c>
      <c r="D16" s="9" t="s">
        <v>42</v>
      </c>
      <c r="E16" s="34" t="s">
        <v>43</v>
      </c>
      <c r="F16" s="9" t="s">
        <v>44</v>
      </c>
      <c r="G16"/>
    </row>
    <row r="17" spans="1:7" ht="18" customHeight="1" x14ac:dyDescent="0.2">
      <c r="A17"/>
      <c r="B17" s="21">
        <v>12</v>
      </c>
      <c r="C17" s="9" t="s">
        <v>45</v>
      </c>
      <c r="D17" s="9" t="s">
        <v>46</v>
      </c>
      <c r="E17" s="34" t="s">
        <v>47</v>
      </c>
      <c r="F17" s="9" t="s">
        <v>48</v>
      </c>
      <c r="G17"/>
    </row>
    <row r="18" spans="1:7" ht="18" customHeight="1" x14ac:dyDescent="0.2">
      <c r="A18"/>
      <c r="B18" s="21">
        <v>13</v>
      </c>
      <c r="C18" s="9" t="s">
        <v>91</v>
      </c>
      <c r="D18" s="9" t="s">
        <v>92</v>
      </c>
      <c r="E18" s="34" t="s">
        <v>104</v>
      </c>
      <c r="F18" s="9"/>
      <c r="G18"/>
    </row>
  </sheetData>
  <pageMargins left="0.25" right="0.25" top="0.75" bottom="0.75" header="0.3" footer="0.3"/>
  <pageSetup scale="85" fitToHeight="0" orientation="landscape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ADAD02D-FF70-4CB6-9125-7223CBAE2C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Performance Report</vt:lpstr>
      <vt:lpstr>Definitions</vt:lpstr>
      <vt:lpstr>'Performance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2016-11-13T19:24:09Z</dcterms:created>
  <dcterms:modified xsi:type="dcterms:W3CDTF">2016-11-13T19:24:09Z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TC028973869991</vt:lpwstr>
  </property>
</Properties>
</file>